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ajh4g13\OneDrive\Documents\PhD\Working file\Sr separation (main folder)\Data\HETP tests\HETB\HETB 1 data\"/>
    </mc:Choice>
  </mc:AlternateContent>
  <bookViews>
    <workbookView xWindow="28680" yWindow="-120" windowWidth="29040" windowHeight="15840" activeTab="5"/>
  </bookViews>
  <sheets>
    <sheet name="Sheet1" sheetId="1" r:id="rId1"/>
    <sheet name="Sheet2" sheetId="3" r:id="rId2"/>
    <sheet name="Sheet3" sheetId="4" r:id="rId3"/>
    <sheet name="Sheet3 (2)" sheetId="5" r:id="rId4"/>
    <sheet name="Sheet3 redo" sheetId="8" r:id="rId5"/>
    <sheet name="Sheet6" sheetId="9" r:id="rId6"/>
    <sheet name="Original concs" sheetId="6" r:id="rId7"/>
    <sheet name="Sheet4" sheetId="7" r:id="rId8"/>
    <sheet name="ValueList_Helper" sheetId="2" state="hidden" r:id="rId9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11" i="9" l="1"/>
  <c r="G217" i="9"/>
  <c r="G213" i="9"/>
  <c r="G215" i="9" s="1"/>
  <c r="G204" i="9"/>
  <c r="F206" i="9"/>
  <c r="F204" i="9"/>
  <c r="G3" i="9"/>
  <c r="G4" i="9"/>
  <c r="G5" i="9"/>
  <c r="G6" i="9"/>
  <c r="G7" i="9"/>
  <c r="G8" i="9"/>
  <c r="G9" i="9"/>
  <c r="G10" i="9"/>
  <c r="G11" i="9"/>
  <c r="G12" i="9"/>
  <c r="G13" i="9"/>
  <c r="G14" i="9"/>
  <c r="G15" i="9"/>
  <c r="G16" i="9"/>
  <c r="G17" i="9"/>
  <c r="G18" i="9"/>
  <c r="G19" i="9"/>
  <c r="G20" i="9"/>
  <c r="G21" i="9"/>
  <c r="G22" i="9"/>
  <c r="G23" i="9"/>
  <c r="G24" i="9"/>
  <c r="G25" i="9"/>
  <c r="G26" i="9"/>
  <c r="G27" i="9"/>
  <c r="G28" i="9"/>
  <c r="G29" i="9"/>
  <c r="G30" i="9"/>
  <c r="G31" i="9"/>
  <c r="G32" i="9"/>
  <c r="G33" i="9"/>
  <c r="G34" i="9"/>
  <c r="G35" i="9"/>
  <c r="G36" i="9"/>
  <c r="G37" i="9"/>
  <c r="G38" i="9"/>
  <c r="G39" i="9"/>
  <c r="G40" i="9"/>
  <c r="G41" i="9"/>
  <c r="G42" i="9"/>
  <c r="G43" i="9"/>
  <c r="G44" i="9"/>
  <c r="G45" i="9"/>
  <c r="G46" i="9"/>
  <c r="G47" i="9"/>
  <c r="G48" i="9"/>
  <c r="G49" i="9"/>
  <c r="G50" i="9"/>
  <c r="G51" i="9"/>
  <c r="G52" i="9"/>
  <c r="G53" i="9"/>
  <c r="G54" i="9"/>
  <c r="G55" i="9"/>
  <c r="G56" i="9"/>
  <c r="G57" i="9"/>
  <c r="G58" i="9"/>
  <c r="G59" i="9"/>
  <c r="G60" i="9"/>
  <c r="G61" i="9"/>
  <c r="G62" i="9"/>
  <c r="G63" i="9"/>
  <c r="G64" i="9"/>
  <c r="G65" i="9"/>
  <c r="G66" i="9"/>
  <c r="G67" i="9"/>
  <c r="G68" i="9"/>
  <c r="G69" i="9"/>
  <c r="G70" i="9"/>
  <c r="G71" i="9"/>
  <c r="G72" i="9"/>
  <c r="G73" i="9"/>
  <c r="G74" i="9"/>
  <c r="G75" i="9"/>
  <c r="G76" i="9"/>
  <c r="G77" i="9"/>
  <c r="G78" i="9"/>
  <c r="G79" i="9"/>
  <c r="G80" i="9"/>
  <c r="G81" i="9"/>
  <c r="G82" i="9"/>
  <c r="G83" i="9"/>
  <c r="G84" i="9"/>
  <c r="G85" i="9"/>
  <c r="G86" i="9"/>
  <c r="G87" i="9"/>
  <c r="G88" i="9"/>
  <c r="G89" i="9"/>
  <c r="G90" i="9"/>
  <c r="G91" i="9"/>
  <c r="G92" i="9"/>
  <c r="G93" i="9"/>
  <c r="G94" i="9"/>
  <c r="G95" i="9"/>
  <c r="G96" i="9"/>
  <c r="G97" i="9"/>
  <c r="G98" i="9"/>
  <c r="G99" i="9"/>
  <c r="G100" i="9"/>
  <c r="G101" i="9"/>
  <c r="G102" i="9"/>
  <c r="G103" i="9"/>
  <c r="G104" i="9"/>
  <c r="G105" i="9"/>
  <c r="G106" i="9"/>
  <c r="G107" i="9"/>
  <c r="G108" i="9"/>
  <c r="G109" i="9"/>
  <c r="G110" i="9"/>
  <c r="G111" i="9"/>
  <c r="G112" i="9"/>
  <c r="G113" i="9"/>
  <c r="G114" i="9"/>
  <c r="G115" i="9"/>
  <c r="G116" i="9"/>
  <c r="G117" i="9"/>
  <c r="G118" i="9"/>
  <c r="G119" i="9"/>
  <c r="G120" i="9"/>
  <c r="G121" i="9"/>
  <c r="G122" i="9"/>
  <c r="G123" i="9"/>
  <c r="G124" i="9"/>
  <c r="G125" i="9"/>
  <c r="G126" i="9"/>
  <c r="G127" i="9"/>
  <c r="G128" i="9"/>
  <c r="G129" i="9"/>
  <c r="G130" i="9"/>
  <c r="G131" i="9"/>
  <c r="G132" i="9"/>
  <c r="G133" i="9"/>
  <c r="G134" i="9"/>
  <c r="G135" i="9"/>
  <c r="G136" i="9"/>
  <c r="G137" i="9"/>
  <c r="G138" i="9"/>
  <c r="G139" i="9"/>
  <c r="G140" i="9"/>
  <c r="G141" i="9"/>
  <c r="G142" i="9"/>
  <c r="G143" i="9"/>
  <c r="G144" i="9"/>
  <c r="G145" i="9"/>
  <c r="G146" i="9"/>
  <c r="G147" i="9"/>
  <c r="G148" i="9"/>
  <c r="G149" i="9"/>
  <c r="G150" i="9"/>
  <c r="G151" i="9"/>
  <c r="G152" i="9"/>
  <c r="G153" i="9"/>
  <c r="G154" i="9"/>
  <c r="G155" i="9"/>
  <c r="G156" i="9"/>
  <c r="G157" i="9"/>
  <c r="G158" i="9"/>
  <c r="G159" i="9"/>
  <c r="G160" i="9"/>
  <c r="G161" i="9"/>
  <c r="G162" i="9"/>
  <c r="G163" i="9"/>
  <c r="G164" i="9"/>
  <c r="G165" i="9"/>
  <c r="G166" i="9"/>
  <c r="G167" i="9"/>
  <c r="G168" i="9"/>
  <c r="G169" i="9"/>
  <c r="G170" i="9"/>
  <c r="G171" i="9"/>
  <c r="G172" i="9"/>
  <c r="G173" i="9"/>
  <c r="G174" i="9"/>
  <c r="G175" i="9"/>
  <c r="G176" i="9"/>
  <c r="G177" i="9"/>
  <c r="G178" i="9"/>
  <c r="G179" i="9"/>
  <c r="G180" i="9"/>
  <c r="G181" i="9"/>
  <c r="G182" i="9"/>
  <c r="G183" i="9"/>
  <c r="G184" i="9"/>
  <c r="G185" i="9"/>
  <c r="G186" i="9"/>
  <c r="G187" i="9"/>
  <c r="G188" i="9"/>
  <c r="G189" i="9"/>
  <c r="G190" i="9"/>
  <c r="G191" i="9"/>
  <c r="G192" i="9"/>
  <c r="G193" i="9"/>
  <c r="G194" i="9"/>
  <c r="G195" i="9"/>
  <c r="G196" i="9"/>
  <c r="G197" i="9"/>
  <c r="G198" i="9"/>
  <c r="G199" i="9"/>
  <c r="G200" i="9"/>
  <c r="G201" i="9"/>
  <c r="G202" i="9"/>
  <c r="G2" i="9"/>
  <c r="F3" i="9"/>
  <c r="F4" i="9"/>
  <c r="F5" i="9"/>
  <c r="F6" i="9"/>
  <c r="F7" i="9"/>
  <c r="F8" i="9"/>
  <c r="F9" i="9"/>
  <c r="F10" i="9"/>
  <c r="F11" i="9"/>
  <c r="F12" i="9"/>
  <c r="F13" i="9"/>
  <c r="F14" i="9"/>
  <c r="F15" i="9"/>
  <c r="F16" i="9"/>
  <c r="F17" i="9"/>
  <c r="F18" i="9"/>
  <c r="F19" i="9"/>
  <c r="F20" i="9"/>
  <c r="F21" i="9"/>
  <c r="F22" i="9"/>
  <c r="F23" i="9"/>
  <c r="F24" i="9"/>
  <c r="F25" i="9"/>
  <c r="F26" i="9"/>
  <c r="F27" i="9"/>
  <c r="F28" i="9"/>
  <c r="F29" i="9"/>
  <c r="F30" i="9"/>
  <c r="F31" i="9"/>
  <c r="F32" i="9"/>
  <c r="F33" i="9"/>
  <c r="F34" i="9"/>
  <c r="F35" i="9"/>
  <c r="F36" i="9"/>
  <c r="F37" i="9"/>
  <c r="F38" i="9"/>
  <c r="F39" i="9"/>
  <c r="F40" i="9"/>
  <c r="F41" i="9"/>
  <c r="F42" i="9"/>
  <c r="F43" i="9"/>
  <c r="F44" i="9"/>
  <c r="F45" i="9"/>
  <c r="F46" i="9"/>
  <c r="F47" i="9"/>
  <c r="F48" i="9"/>
  <c r="F49" i="9"/>
  <c r="F50" i="9"/>
  <c r="F51" i="9"/>
  <c r="F52" i="9"/>
  <c r="F53" i="9"/>
  <c r="F54" i="9"/>
  <c r="F55" i="9"/>
  <c r="F56" i="9"/>
  <c r="F57" i="9"/>
  <c r="F58" i="9"/>
  <c r="F59" i="9"/>
  <c r="F60" i="9"/>
  <c r="F61" i="9"/>
  <c r="F62" i="9"/>
  <c r="F63" i="9"/>
  <c r="F64" i="9"/>
  <c r="F65" i="9"/>
  <c r="F66" i="9"/>
  <c r="F67" i="9"/>
  <c r="F68" i="9"/>
  <c r="F69" i="9"/>
  <c r="F70" i="9"/>
  <c r="F71" i="9"/>
  <c r="F72" i="9"/>
  <c r="F73" i="9"/>
  <c r="F74" i="9"/>
  <c r="F75" i="9"/>
  <c r="F76" i="9"/>
  <c r="F77" i="9"/>
  <c r="F78" i="9"/>
  <c r="F79" i="9"/>
  <c r="F80" i="9"/>
  <c r="F81" i="9"/>
  <c r="F82" i="9"/>
  <c r="F83" i="9"/>
  <c r="F84" i="9"/>
  <c r="F85" i="9"/>
  <c r="F86" i="9"/>
  <c r="F87" i="9"/>
  <c r="F88" i="9"/>
  <c r="F89" i="9"/>
  <c r="F90" i="9"/>
  <c r="F91" i="9"/>
  <c r="F92" i="9"/>
  <c r="F93" i="9"/>
  <c r="F94" i="9"/>
  <c r="F95" i="9"/>
  <c r="F96" i="9"/>
  <c r="F97" i="9"/>
  <c r="F98" i="9"/>
  <c r="F99" i="9"/>
  <c r="F100" i="9"/>
  <c r="F101" i="9"/>
  <c r="F102" i="9"/>
  <c r="F103" i="9"/>
  <c r="F104" i="9"/>
  <c r="F105" i="9"/>
  <c r="F106" i="9"/>
  <c r="F107" i="9"/>
  <c r="F108" i="9"/>
  <c r="F109" i="9"/>
  <c r="F110" i="9"/>
  <c r="F111" i="9"/>
  <c r="F112" i="9"/>
  <c r="F113" i="9"/>
  <c r="F114" i="9"/>
  <c r="F115" i="9"/>
  <c r="F116" i="9"/>
  <c r="F117" i="9"/>
  <c r="F118" i="9"/>
  <c r="F119" i="9"/>
  <c r="F120" i="9"/>
  <c r="F121" i="9"/>
  <c r="F122" i="9"/>
  <c r="F123" i="9"/>
  <c r="F124" i="9"/>
  <c r="F125" i="9"/>
  <c r="F126" i="9"/>
  <c r="F127" i="9"/>
  <c r="F128" i="9"/>
  <c r="F129" i="9"/>
  <c r="F130" i="9"/>
  <c r="F131" i="9"/>
  <c r="F132" i="9"/>
  <c r="F133" i="9"/>
  <c r="F134" i="9"/>
  <c r="F135" i="9"/>
  <c r="F136" i="9"/>
  <c r="F137" i="9"/>
  <c r="F138" i="9"/>
  <c r="F139" i="9"/>
  <c r="F140" i="9"/>
  <c r="F141" i="9"/>
  <c r="F142" i="9"/>
  <c r="F143" i="9"/>
  <c r="F144" i="9"/>
  <c r="F145" i="9"/>
  <c r="F146" i="9"/>
  <c r="F147" i="9"/>
  <c r="F148" i="9"/>
  <c r="F149" i="9"/>
  <c r="F150" i="9"/>
  <c r="F151" i="9"/>
  <c r="F152" i="9"/>
  <c r="F153" i="9"/>
  <c r="F154" i="9"/>
  <c r="F155" i="9"/>
  <c r="F156" i="9"/>
  <c r="F157" i="9"/>
  <c r="F158" i="9"/>
  <c r="F159" i="9"/>
  <c r="F160" i="9"/>
  <c r="F161" i="9"/>
  <c r="F162" i="9"/>
  <c r="F163" i="9"/>
  <c r="F164" i="9"/>
  <c r="F165" i="9"/>
  <c r="F166" i="9"/>
  <c r="F167" i="9"/>
  <c r="F168" i="9"/>
  <c r="F169" i="9"/>
  <c r="F170" i="9"/>
  <c r="F171" i="9"/>
  <c r="F172" i="9"/>
  <c r="F173" i="9"/>
  <c r="F174" i="9"/>
  <c r="F175" i="9"/>
  <c r="F176" i="9"/>
  <c r="F177" i="9"/>
  <c r="F178" i="9"/>
  <c r="F179" i="9"/>
  <c r="F180" i="9"/>
  <c r="F181" i="9"/>
  <c r="F182" i="9"/>
  <c r="F183" i="9"/>
  <c r="F184" i="9"/>
  <c r="F185" i="9"/>
  <c r="F186" i="9"/>
  <c r="F187" i="9"/>
  <c r="F188" i="9"/>
  <c r="F189" i="9"/>
  <c r="F190" i="9"/>
  <c r="F191" i="9"/>
  <c r="F192" i="9"/>
  <c r="F193" i="9"/>
  <c r="F194" i="9"/>
  <c r="F195" i="9"/>
  <c r="F196" i="9"/>
  <c r="F197" i="9"/>
  <c r="F198" i="9"/>
  <c r="F199" i="9"/>
  <c r="F200" i="9"/>
  <c r="F201" i="9"/>
  <c r="F202" i="9"/>
  <c r="F2" i="9"/>
  <c r="E3" i="9"/>
  <c r="E4" i="9"/>
  <c r="E5" i="9"/>
  <c r="E6" i="9"/>
  <c r="E7" i="9"/>
  <c r="E8" i="9"/>
  <c r="E9" i="9"/>
  <c r="E10" i="9"/>
  <c r="E11" i="9"/>
  <c r="E12" i="9"/>
  <c r="E13" i="9"/>
  <c r="E14" i="9"/>
  <c r="E15" i="9"/>
  <c r="E16" i="9"/>
  <c r="E17" i="9"/>
  <c r="E18" i="9"/>
  <c r="E19" i="9"/>
  <c r="E20" i="9"/>
  <c r="E21" i="9"/>
  <c r="E22" i="9"/>
  <c r="E23" i="9"/>
  <c r="E24" i="9"/>
  <c r="E25" i="9"/>
  <c r="E26" i="9"/>
  <c r="E27" i="9"/>
  <c r="E28" i="9"/>
  <c r="E29" i="9"/>
  <c r="E30" i="9"/>
  <c r="E31" i="9"/>
  <c r="E32" i="9"/>
  <c r="E33" i="9"/>
  <c r="E34" i="9"/>
  <c r="E35" i="9"/>
  <c r="E36" i="9"/>
  <c r="E37" i="9"/>
  <c r="E38" i="9"/>
  <c r="E39" i="9"/>
  <c r="E40" i="9"/>
  <c r="E41" i="9"/>
  <c r="E42" i="9"/>
  <c r="E43" i="9"/>
  <c r="E44" i="9"/>
  <c r="E45" i="9"/>
  <c r="E46" i="9"/>
  <c r="E47" i="9"/>
  <c r="E48" i="9"/>
  <c r="E49" i="9"/>
  <c r="E50" i="9"/>
  <c r="E51" i="9"/>
  <c r="E52" i="9"/>
  <c r="E53" i="9"/>
  <c r="E54" i="9"/>
  <c r="E55" i="9"/>
  <c r="E56" i="9"/>
  <c r="E57" i="9"/>
  <c r="E58" i="9"/>
  <c r="E59" i="9"/>
  <c r="E60" i="9"/>
  <c r="E61" i="9"/>
  <c r="E62" i="9"/>
  <c r="E63" i="9"/>
  <c r="E64" i="9"/>
  <c r="E65" i="9"/>
  <c r="E66" i="9"/>
  <c r="E67" i="9"/>
  <c r="E68" i="9"/>
  <c r="E69" i="9"/>
  <c r="E70" i="9"/>
  <c r="E71" i="9"/>
  <c r="E72" i="9"/>
  <c r="E73" i="9"/>
  <c r="E74" i="9"/>
  <c r="E75" i="9"/>
  <c r="E76" i="9"/>
  <c r="E77" i="9"/>
  <c r="E78" i="9"/>
  <c r="E79" i="9"/>
  <c r="E80" i="9"/>
  <c r="E81" i="9"/>
  <c r="E82" i="9"/>
  <c r="E83" i="9"/>
  <c r="E84" i="9"/>
  <c r="E85" i="9"/>
  <c r="E86" i="9"/>
  <c r="E87" i="9"/>
  <c r="E88" i="9"/>
  <c r="E89" i="9"/>
  <c r="E90" i="9"/>
  <c r="E91" i="9"/>
  <c r="E92" i="9"/>
  <c r="E93" i="9"/>
  <c r="E94" i="9"/>
  <c r="E95" i="9"/>
  <c r="E96" i="9"/>
  <c r="E97" i="9"/>
  <c r="E98" i="9"/>
  <c r="E99" i="9"/>
  <c r="E100" i="9"/>
  <c r="E101" i="9"/>
  <c r="E102" i="9"/>
  <c r="E103" i="9"/>
  <c r="E104" i="9"/>
  <c r="E105" i="9"/>
  <c r="E106" i="9"/>
  <c r="E107" i="9"/>
  <c r="E108" i="9"/>
  <c r="E109" i="9"/>
  <c r="E110" i="9"/>
  <c r="E111" i="9"/>
  <c r="E112" i="9"/>
  <c r="E113" i="9"/>
  <c r="E114" i="9"/>
  <c r="E115" i="9"/>
  <c r="E116" i="9"/>
  <c r="E117" i="9"/>
  <c r="E118" i="9"/>
  <c r="E119" i="9"/>
  <c r="E120" i="9"/>
  <c r="E121" i="9"/>
  <c r="E122" i="9"/>
  <c r="E123" i="9"/>
  <c r="E124" i="9"/>
  <c r="E125" i="9"/>
  <c r="E126" i="9"/>
  <c r="E127" i="9"/>
  <c r="E128" i="9"/>
  <c r="E129" i="9"/>
  <c r="E130" i="9"/>
  <c r="E131" i="9"/>
  <c r="E132" i="9"/>
  <c r="E133" i="9"/>
  <c r="E134" i="9"/>
  <c r="E135" i="9"/>
  <c r="E136" i="9"/>
  <c r="E137" i="9"/>
  <c r="E138" i="9"/>
  <c r="E139" i="9"/>
  <c r="E140" i="9"/>
  <c r="E141" i="9"/>
  <c r="E142" i="9"/>
  <c r="E143" i="9"/>
  <c r="E144" i="9"/>
  <c r="E145" i="9"/>
  <c r="E146" i="9"/>
  <c r="E147" i="9"/>
  <c r="E148" i="9"/>
  <c r="E149" i="9"/>
  <c r="E150" i="9"/>
  <c r="E151" i="9"/>
  <c r="E152" i="9"/>
  <c r="E153" i="9"/>
  <c r="E154" i="9"/>
  <c r="E155" i="9"/>
  <c r="E156" i="9"/>
  <c r="E157" i="9"/>
  <c r="E158" i="9"/>
  <c r="E159" i="9"/>
  <c r="E160" i="9"/>
  <c r="E161" i="9"/>
  <c r="E162" i="9"/>
  <c r="E163" i="9"/>
  <c r="E164" i="9"/>
  <c r="E165" i="9"/>
  <c r="E166" i="9"/>
  <c r="E167" i="9"/>
  <c r="E168" i="9"/>
  <c r="E169" i="9"/>
  <c r="E170" i="9"/>
  <c r="E171" i="9"/>
  <c r="E172" i="9"/>
  <c r="E173" i="9"/>
  <c r="E174" i="9"/>
  <c r="E175" i="9"/>
  <c r="E176" i="9"/>
  <c r="E177" i="9"/>
  <c r="E178" i="9"/>
  <c r="E179" i="9"/>
  <c r="E180" i="9"/>
  <c r="E181" i="9"/>
  <c r="E182" i="9"/>
  <c r="E183" i="9"/>
  <c r="E184" i="9"/>
  <c r="E185" i="9"/>
  <c r="E186" i="9"/>
  <c r="E187" i="9"/>
  <c r="E188" i="9"/>
  <c r="E189" i="9"/>
  <c r="E190" i="9"/>
  <c r="E191" i="9"/>
  <c r="E192" i="9"/>
  <c r="E193" i="9"/>
  <c r="E194" i="9"/>
  <c r="E195" i="9"/>
  <c r="E196" i="9"/>
  <c r="E197" i="9"/>
  <c r="E198" i="9"/>
  <c r="E199" i="9"/>
  <c r="E200" i="9"/>
  <c r="E201" i="9"/>
  <c r="E202" i="9"/>
  <c r="E2" i="9"/>
  <c r="D2" i="9"/>
  <c r="D3" i="9"/>
  <c r="D4" i="9"/>
  <c r="D5" i="9"/>
  <c r="D6" i="9"/>
  <c r="D7" i="9"/>
  <c r="D8" i="9"/>
  <c r="D9" i="9"/>
  <c r="D10" i="9"/>
  <c r="D11" i="9"/>
  <c r="D12" i="9"/>
  <c r="D13" i="9"/>
  <c r="D14" i="9"/>
  <c r="D15" i="9"/>
  <c r="D16" i="9"/>
  <c r="D17" i="9"/>
  <c r="D18" i="9"/>
  <c r="D19" i="9"/>
  <c r="D20" i="9"/>
  <c r="D21" i="9"/>
  <c r="D22" i="9"/>
  <c r="D23" i="9"/>
  <c r="D24" i="9"/>
  <c r="D25" i="9"/>
  <c r="D26" i="9"/>
  <c r="D27" i="9"/>
  <c r="D28" i="9"/>
  <c r="D29" i="9"/>
  <c r="D30" i="9"/>
  <c r="D31" i="9"/>
  <c r="D32" i="9"/>
  <c r="D33" i="9"/>
  <c r="D34" i="9"/>
  <c r="D35" i="9"/>
  <c r="D36" i="9"/>
  <c r="D37" i="9"/>
  <c r="D38" i="9"/>
  <c r="D39" i="9"/>
  <c r="D40" i="9"/>
  <c r="D41" i="9"/>
  <c r="D42" i="9"/>
  <c r="D43" i="9"/>
  <c r="D44" i="9"/>
  <c r="D45" i="9"/>
  <c r="D46" i="9"/>
  <c r="D47" i="9"/>
  <c r="D48" i="9"/>
  <c r="D49" i="9"/>
  <c r="D50" i="9"/>
  <c r="D51" i="9"/>
  <c r="D52" i="9"/>
  <c r="D53" i="9"/>
  <c r="D54" i="9"/>
  <c r="D55" i="9"/>
  <c r="D56" i="9"/>
  <c r="D57" i="9"/>
  <c r="D58" i="9"/>
  <c r="D59" i="9"/>
  <c r="D60" i="9"/>
  <c r="D61" i="9"/>
  <c r="D62" i="9"/>
  <c r="D63" i="9"/>
  <c r="D64" i="9"/>
  <c r="D65" i="9"/>
  <c r="D66" i="9"/>
  <c r="D67" i="9"/>
  <c r="D68" i="9"/>
  <c r="D69" i="9"/>
  <c r="D70" i="9"/>
  <c r="D71" i="9"/>
  <c r="D72" i="9"/>
  <c r="D73" i="9"/>
  <c r="D74" i="9"/>
  <c r="D75" i="9"/>
  <c r="D76" i="9"/>
  <c r="D77" i="9"/>
  <c r="D78" i="9"/>
  <c r="D79" i="9"/>
  <c r="D80" i="9"/>
  <c r="D81" i="9"/>
  <c r="D82" i="9"/>
  <c r="D83" i="9"/>
  <c r="D84" i="9"/>
  <c r="D85" i="9"/>
  <c r="D86" i="9"/>
  <c r="D87" i="9"/>
  <c r="D88" i="9"/>
  <c r="D89" i="9"/>
  <c r="D90" i="9"/>
  <c r="D91" i="9"/>
  <c r="D92" i="9"/>
  <c r="D93" i="9"/>
  <c r="D94" i="9"/>
  <c r="D95" i="9"/>
  <c r="D96" i="9"/>
  <c r="D97" i="9"/>
  <c r="D98" i="9"/>
  <c r="D99" i="9"/>
  <c r="D100" i="9"/>
  <c r="D101" i="9"/>
  <c r="D102" i="9"/>
  <c r="D103" i="9"/>
  <c r="D104" i="9"/>
  <c r="D105" i="9"/>
  <c r="D106" i="9"/>
  <c r="D107" i="9"/>
  <c r="D108" i="9"/>
  <c r="D109" i="9"/>
  <c r="D110" i="9"/>
  <c r="D111" i="9"/>
  <c r="D112" i="9"/>
  <c r="D113" i="9"/>
  <c r="D114" i="9"/>
  <c r="D115" i="9"/>
  <c r="D116" i="9"/>
  <c r="D117" i="9"/>
  <c r="D118" i="9"/>
  <c r="D119" i="9"/>
  <c r="D120" i="9"/>
  <c r="D121" i="9"/>
  <c r="D122" i="9"/>
  <c r="D123" i="9"/>
  <c r="D124" i="9"/>
  <c r="D125" i="9"/>
  <c r="D126" i="9"/>
  <c r="D127" i="9"/>
  <c r="D128" i="9"/>
  <c r="D129" i="9"/>
  <c r="D130" i="9"/>
  <c r="D131" i="9"/>
  <c r="D132" i="9"/>
  <c r="D133" i="9"/>
  <c r="D134" i="9"/>
  <c r="D135" i="9"/>
  <c r="D136" i="9"/>
  <c r="D137" i="9"/>
  <c r="D138" i="9"/>
  <c r="D139" i="9"/>
  <c r="D140" i="9"/>
  <c r="D141" i="9"/>
  <c r="D142" i="9"/>
  <c r="D143" i="9"/>
  <c r="D144" i="9"/>
  <c r="D145" i="9"/>
  <c r="D146" i="9"/>
  <c r="D147" i="9"/>
  <c r="D148" i="9"/>
  <c r="D149" i="9"/>
  <c r="D150" i="9"/>
  <c r="D151" i="9"/>
  <c r="D152" i="9"/>
  <c r="D153" i="9"/>
  <c r="D154" i="9"/>
  <c r="D155" i="9"/>
  <c r="D156" i="9"/>
  <c r="D157" i="9"/>
  <c r="D158" i="9"/>
  <c r="D159" i="9"/>
  <c r="D160" i="9"/>
  <c r="D161" i="9"/>
  <c r="D162" i="9"/>
  <c r="D163" i="9"/>
  <c r="D164" i="9"/>
  <c r="D165" i="9"/>
  <c r="D166" i="9"/>
  <c r="D167" i="9"/>
  <c r="D168" i="9"/>
  <c r="D169" i="9"/>
  <c r="D170" i="9"/>
  <c r="D171" i="9"/>
  <c r="D172" i="9"/>
  <c r="D173" i="9"/>
  <c r="D174" i="9"/>
  <c r="D175" i="9"/>
  <c r="D176" i="9"/>
  <c r="D177" i="9"/>
  <c r="D178" i="9"/>
  <c r="D179" i="9"/>
  <c r="D180" i="9"/>
  <c r="D181" i="9"/>
  <c r="D182" i="9"/>
  <c r="D183" i="9"/>
  <c r="D184" i="9"/>
  <c r="D185" i="9"/>
  <c r="D186" i="9"/>
  <c r="D187" i="9"/>
  <c r="D188" i="9"/>
  <c r="D189" i="9"/>
  <c r="D190" i="9"/>
  <c r="D191" i="9"/>
  <c r="D192" i="9"/>
  <c r="D193" i="9"/>
  <c r="D194" i="9"/>
  <c r="D195" i="9"/>
  <c r="D196" i="9"/>
  <c r="D197" i="9"/>
  <c r="D198" i="9"/>
  <c r="D199" i="9"/>
  <c r="D200" i="9"/>
  <c r="D201" i="9"/>
  <c r="D202" i="9"/>
  <c r="C206" i="9"/>
  <c r="C204" i="9"/>
  <c r="B204" i="9"/>
  <c r="C3" i="9"/>
  <c r="C4" i="9"/>
  <c r="C5" i="9"/>
  <c r="C6" i="9"/>
  <c r="C7" i="9"/>
  <c r="C8" i="9"/>
  <c r="C9" i="9"/>
  <c r="C10" i="9"/>
  <c r="C11" i="9"/>
  <c r="C12" i="9"/>
  <c r="C13" i="9"/>
  <c r="C14" i="9"/>
  <c r="C15" i="9"/>
  <c r="C16" i="9"/>
  <c r="C17" i="9"/>
  <c r="C18" i="9"/>
  <c r="C19" i="9"/>
  <c r="C20" i="9"/>
  <c r="C21" i="9"/>
  <c r="C22" i="9"/>
  <c r="C23" i="9"/>
  <c r="C24" i="9"/>
  <c r="C25" i="9"/>
  <c r="C26" i="9"/>
  <c r="C27" i="9"/>
  <c r="C28" i="9"/>
  <c r="C29" i="9"/>
  <c r="C30" i="9"/>
  <c r="C31" i="9"/>
  <c r="C32" i="9"/>
  <c r="C33" i="9"/>
  <c r="C34" i="9"/>
  <c r="C35" i="9"/>
  <c r="C36" i="9"/>
  <c r="C37" i="9"/>
  <c r="C38" i="9"/>
  <c r="C39" i="9"/>
  <c r="C40" i="9"/>
  <c r="C41" i="9"/>
  <c r="C42" i="9"/>
  <c r="C43" i="9"/>
  <c r="C44" i="9"/>
  <c r="C45" i="9"/>
  <c r="C46" i="9"/>
  <c r="C47" i="9"/>
  <c r="C48" i="9"/>
  <c r="C49" i="9"/>
  <c r="C50" i="9"/>
  <c r="C51" i="9"/>
  <c r="C52" i="9"/>
  <c r="C53" i="9"/>
  <c r="C54" i="9"/>
  <c r="C55" i="9"/>
  <c r="C56" i="9"/>
  <c r="C57" i="9"/>
  <c r="C58" i="9"/>
  <c r="C59" i="9"/>
  <c r="C60" i="9"/>
  <c r="C61" i="9"/>
  <c r="C62" i="9"/>
  <c r="C63" i="9"/>
  <c r="C64" i="9"/>
  <c r="C65" i="9"/>
  <c r="C66" i="9"/>
  <c r="C67" i="9"/>
  <c r="C68" i="9"/>
  <c r="C69" i="9"/>
  <c r="C70" i="9"/>
  <c r="C71" i="9"/>
  <c r="C72" i="9"/>
  <c r="C73" i="9"/>
  <c r="C74" i="9"/>
  <c r="C75" i="9"/>
  <c r="C76" i="9"/>
  <c r="C77" i="9"/>
  <c r="C78" i="9"/>
  <c r="C79" i="9"/>
  <c r="C80" i="9"/>
  <c r="C81" i="9"/>
  <c r="C82" i="9"/>
  <c r="C83" i="9"/>
  <c r="C84" i="9"/>
  <c r="C85" i="9"/>
  <c r="C86" i="9"/>
  <c r="C87" i="9"/>
  <c r="C88" i="9"/>
  <c r="C89" i="9"/>
  <c r="C90" i="9"/>
  <c r="C91" i="9"/>
  <c r="C92" i="9"/>
  <c r="C93" i="9"/>
  <c r="C94" i="9"/>
  <c r="C95" i="9"/>
  <c r="C96" i="9"/>
  <c r="C97" i="9"/>
  <c r="C98" i="9"/>
  <c r="C99" i="9"/>
  <c r="C100" i="9"/>
  <c r="C101" i="9"/>
  <c r="C102" i="9"/>
  <c r="C103" i="9"/>
  <c r="C104" i="9"/>
  <c r="C105" i="9"/>
  <c r="C106" i="9"/>
  <c r="C107" i="9"/>
  <c r="C108" i="9"/>
  <c r="C109" i="9"/>
  <c r="C110" i="9"/>
  <c r="C111" i="9"/>
  <c r="C112" i="9"/>
  <c r="C113" i="9"/>
  <c r="C114" i="9"/>
  <c r="C115" i="9"/>
  <c r="C116" i="9"/>
  <c r="C117" i="9"/>
  <c r="C118" i="9"/>
  <c r="C119" i="9"/>
  <c r="C120" i="9"/>
  <c r="C121" i="9"/>
  <c r="C122" i="9"/>
  <c r="C123" i="9"/>
  <c r="C124" i="9"/>
  <c r="C125" i="9"/>
  <c r="C126" i="9"/>
  <c r="C127" i="9"/>
  <c r="C128" i="9"/>
  <c r="C129" i="9"/>
  <c r="C130" i="9"/>
  <c r="C131" i="9"/>
  <c r="C132" i="9"/>
  <c r="C133" i="9"/>
  <c r="C134" i="9"/>
  <c r="C135" i="9"/>
  <c r="C136" i="9"/>
  <c r="C137" i="9"/>
  <c r="C138" i="9"/>
  <c r="C139" i="9"/>
  <c r="C140" i="9"/>
  <c r="C141" i="9"/>
  <c r="C142" i="9"/>
  <c r="C143" i="9"/>
  <c r="C144" i="9"/>
  <c r="C145" i="9"/>
  <c r="C146" i="9"/>
  <c r="C147" i="9"/>
  <c r="C148" i="9"/>
  <c r="C149" i="9"/>
  <c r="C150" i="9"/>
  <c r="C151" i="9"/>
  <c r="C152" i="9"/>
  <c r="C153" i="9"/>
  <c r="C154" i="9"/>
  <c r="C155" i="9"/>
  <c r="C156" i="9"/>
  <c r="C157" i="9"/>
  <c r="C158" i="9"/>
  <c r="C159" i="9"/>
  <c r="C160" i="9"/>
  <c r="C161" i="9"/>
  <c r="C162" i="9"/>
  <c r="C163" i="9"/>
  <c r="C164" i="9"/>
  <c r="C165" i="9"/>
  <c r="C166" i="9"/>
  <c r="C167" i="9"/>
  <c r="C168" i="9"/>
  <c r="C169" i="9"/>
  <c r="C170" i="9"/>
  <c r="C171" i="9"/>
  <c r="C172" i="9"/>
  <c r="C173" i="9"/>
  <c r="C174" i="9"/>
  <c r="C175" i="9"/>
  <c r="C176" i="9"/>
  <c r="C177" i="9"/>
  <c r="C178" i="9"/>
  <c r="C179" i="9"/>
  <c r="C180" i="9"/>
  <c r="C181" i="9"/>
  <c r="C182" i="9"/>
  <c r="C183" i="9"/>
  <c r="C184" i="9"/>
  <c r="C185" i="9"/>
  <c r="C186" i="9"/>
  <c r="C187" i="9"/>
  <c r="C188" i="9"/>
  <c r="C189" i="9"/>
  <c r="C190" i="9"/>
  <c r="C191" i="9"/>
  <c r="C192" i="9"/>
  <c r="C193" i="9"/>
  <c r="C194" i="9"/>
  <c r="C195" i="9"/>
  <c r="C196" i="9"/>
  <c r="C197" i="9"/>
  <c r="C198" i="9"/>
  <c r="C199" i="9"/>
  <c r="C200" i="9"/>
  <c r="C201" i="9"/>
  <c r="C202" i="9"/>
  <c r="C2" i="9"/>
  <c r="O47" i="8"/>
  <c r="O45" i="8"/>
  <c r="O43" i="8"/>
  <c r="O41" i="8"/>
  <c r="O34" i="8"/>
  <c r="O3" i="8"/>
  <c r="O4" i="8"/>
  <c r="O5" i="8"/>
  <c r="O6" i="8"/>
  <c r="O7" i="8"/>
  <c r="O8" i="8"/>
  <c r="O9" i="8"/>
  <c r="O10" i="8"/>
  <c r="O11" i="8"/>
  <c r="O12" i="8"/>
  <c r="O13" i="8"/>
  <c r="O14" i="8"/>
  <c r="O15" i="8"/>
  <c r="O16" i="8"/>
  <c r="O17" i="8"/>
  <c r="O18" i="8"/>
  <c r="O19" i="8"/>
  <c r="O20" i="8"/>
  <c r="O21" i="8"/>
  <c r="O22" i="8"/>
  <c r="O23" i="8"/>
  <c r="O24" i="8"/>
  <c r="O25" i="8"/>
  <c r="O26" i="8"/>
  <c r="O27" i="8"/>
  <c r="O28" i="8"/>
  <c r="O29" i="8"/>
  <c r="O30" i="8"/>
  <c r="O31" i="8"/>
  <c r="O2" i="8"/>
  <c r="N36" i="8"/>
  <c r="N34" i="8"/>
  <c r="N3" i="8"/>
  <c r="N4" i="8"/>
  <c r="N5" i="8"/>
  <c r="N6" i="8"/>
  <c r="N7" i="8"/>
  <c r="N8" i="8"/>
  <c r="N9" i="8"/>
  <c r="N10" i="8"/>
  <c r="N11" i="8"/>
  <c r="N12" i="8"/>
  <c r="N13" i="8"/>
  <c r="N14" i="8"/>
  <c r="N15" i="8"/>
  <c r="N16" i="8"/>
  <c r="N17" i="8"/>
  <c r="N18" i="8"/>
  <c r="N19" i="8"/>
  <c r="N20" i="8"/>
  <c r="N21" i="8"/>
  <c r="N22" i="8"/>
  <c r="N23" i="8"/>
  <c r="N24" i="8"/>
  <c r="N25" i="8"/>
  <c r="N26" i="8"/>
  <c r="N27" i="8"/>
  <c r="N28" i="8"/>
  <c r="N29" i="8"/>
  <c r="N30" i="8"/>
  <c r="N31" i="8"/>
  <c r="N2" i="8"/>
  <c r="K2" i="8"/>
  <c r="M3" i="8"/>
  <c r="M4" i="8"/>
  <c r="M5" i="8"/>
  <c r="M6" i="8"/>
  <c r="M7" i="8"/>
  <c r="M8" i="8"/>
  <c r="M9" i="8"/>
  <c r="M10" i="8"/>
  <c r="M11" i="8"/>
  <c r="M12" i="8"/>
  <c r="M13" i="8"/>
  <c r="M14" i="8"/>
  <c r="M15" i="8"/>
  <c r="M16" i="8"/>
  <c r="M17" i="8"/>
  <c r="M18" i="8"/>
  <c r="M19" i="8"/>
  <c r="M20" i="8"/>
  <c r="M21" i="8"/>
  <c r="M22" i="8"/>
  <c r="M23" i="8"/>
  <c r="M24" i="8"/>
  <c r="M25" i="8"/>
  <c r="M26" i="8"/>
  <c r="M27" i="8"/>
  <c r="M28" i="8"/>
  <c r="M29" i="8"/>
  <c r="M30" i="8"/>
  <c r="M31" i="8"/>
  <c r="M2" i="8"/>
  <c r="L3" i="8"/>
  <c r="L4" i="8"/>
  <c r="L5" i="8"/>
  <c r="L6" i="8"/>
  <c r="L7" i="8"/>
  <c r="L8" i="8"/>
  <c r="L9" i="8"/>
  <c r="L10" i="8"/>
  <c r="L11" i="8"/>
  <c r="L12" i="8"/>
  <c r="L13" i="8"/>
  <c r="L14" i="8"/>
  <c r="L15" i="8"/>
  <c r="L16" i="8"/>
  <c r="L17" i="8"/>
  <c r="L18" i="8"/>
  <c r="L19" i="8"/>
  <c r="L20" i="8"/>
  <c r="L21" i="8"/>
  <c r="L22" i="8"/>
  <c r="L23" i="8"/>
  <c r="L24" i="8"/>
  <c r="L25" i="8"/>
  <c r="L26" i="8"/>
  <c r="L27" i="8"/>
  <c r="L28" i="8"/>
  <c r="L29" i="8"/>
  <c r="L30" i="8"/>
  <c r="L31" i="8"/>
  <c r="L2" i="8"/>
  <c r="K36" i="8"/>
  <c r="K34" i="8"/>
  <c r="K3" i="8"/>
  <c r="K4" i="8"/>
  <c r="K5" i="8"/>
  <c r="K6" i="8"/>
  <c r="K7" i="8"/>
  <c r="K8" i="8"/>
  <c r="K9" i="8"/>
  <c r="K10" i="8"/>
  <c r="K11" i="8"/>
  <c r="K12" i="8"/>
  <c r="K13" i="8"/>
  <c r="K14" i="8"/>
  <c r="K15" i="8"/>
  <c r="K16" i="8"/>
  <c r="K17" i="8"/>
  <c r="K18" i="8"/>
  <c r="K19" i="8"/>
  <c r="K20" i="8"/>
  <c r="K21" i="8"/>
  <c r="K22" i="8"/>
  <c r="K23" i="8"/>
  <c r="K24" i="8"/>
  <c r="K25" i="8"/>
  <c r="K26" i="8"/>
  <c r="K27" i="8"/>
  <c r="K28" i="8"/>
  <c r="K29" i="8"/>
  <c r="K30" i="8"/>
  <c r="K31" i="8"/>
  <c r="F34" i="8"/>
  <c r="K40" i="5"/>
  <c r="T14" i="5"/>
  <c r="J4" i="5"/>
  <c r="J3" i="5"/>
  <c r="J2" i="5"/>
  <c r="M11" i="5"/>
  <c r="D34" i="8"/>
  <c r="F28" i="8" s="1"/>
  <c r="C31" i="8"/>
  <c r="C30" i="8"/>
  <c r="C29" i="8"/>
  <c r="C28" i="8"/>
  <c r="C27" i="8"/>
  <c r="C26" i="8"/>
  <c r="C25" i="8"/>
  <c r="C24" i="8"/>
  <c r="C23" i="8"/>
  <c r="C22" i="8"/>
  <c r="C21" i="8"/>
  <c r="C20" i="8"/>
  <c r="C19" i="8"/>
  <c r="C18" i="8"/>
  <c r="C17" i="8"/>
  <c r="C16" i="8"/>
  <c r="C15" i="8"/>
  <c r="C14" i="8"/>
  <c r="C13" i="8"/>
  <c r="C12" i="8"/>
  <c r="C11" i="8"/>
  <c r="C10" i="8"/>
  <c r="C9" i="8"/>
  <c r="C8" i="8"/>
  <c r="C7" i="8"/>
  <c r="C6" i="8"/>
  <c r="C5" i="8"/>
  <c r="C4" i="8"/>
  <c r="C3" i="8"/>
  <c r="C2" i="8"/>
  <c r="N34" i="5"/>
  <c r="M4" i="5" s="1"/>
  <c r="M2" i="5"/>
  <c r="M3" i="5"/>
  <c r="M6" i="5"/>
  <c r="M7" i="5"/>
  <c r="M8" i="5"/>
  <c r="M9" i="5"/>
  <c r="M10" i="5"/>
  <c r="M12" i="5"/>
  <c r="M13" i="5"/>
  <c r="M14" i="5"/>
  <c r="M15" i="5"/>
  <c r="M16" i="5"/>
  <c r="M17" i="5"/>
  <c r="M18" i="5"/>
  <c r="M19" i="5"/>
  <c r="M20" i="5"/>
  <c r="M21" i="5"/>
  <c r="M22" i="5"/>
  <c r="M23" i="5"/>
  <c r="M24" i="5"/>
  <c r="M25" i="5"/>
  <c r="M26" i="5"/>
  <c r="M27" i="5"/>
  <c r="M28" i="5"/>
  <c r="M29" i="5"/>
  <c r="M30" i="5"/>
  <c r="M31" i="5"/>
  <c r="K34" i="5"/>
  <c r="F6" i="8" l="1"/>
  <c r="G6" i="8" s="1"/>
  <c r="H6" i="8" s="1"/>
  <c r="F4" i="8"/>
  <c r="G4" i="8" s="1"/>
  <c r="H4" i="8" s="1"/>
  <c r="F15" i="8"/>
  <c r="G15" i="8" s="1"/>
  <c r="H15" i="8" s="1"/>
  <c r="F3" i="8"/>
  <c r="G3" i="8" s="1"/>
  <c r="H3" i="8" s="1"/>
  <c r="F8" i="8"/>
  <c r="G8" i="8" s="1"/>
  <c r="H8" i="8" s="1"/>
  <c r="F10" i="8"/>
  <c r="G10" i="8" s="1"/>
  <c r="H10" i="8" s="1"/>
  <c r="F17" i="8"/>
  <c r="G17" i="8" s="1"/>
  <c r="H17" i="8" s="1"/>
  <c r="F19" i="8"/>
  <c r="G19" i="8" s="1"/>
  <c r="H19" i="8" s="1"/>
  <c r="F21" i="8"/>
  <c r="G21" i="8" s="1"/>
  <c r="H21" i="8" s="1"/>
  <c r="F23" i="8"/>
  <c r="G23" i="8" s="1"/>
  <c r="H23" i="8" s="1"/>
  <c r="F25" i="8"/>
  <c r="G25" i="8" s="1"/>
  <c r="H25" i="8" s="1"/>
  <c r="F27" i="8"/>
  <c r="G27" i="8" s="1"/>
  <c r="H27" i="8" s="1"/>
  <c r="F29" i="8"/>
  <c r="G29" i="8" s="1"/>
  <c r="H29" i="8" s="1"/>
  <c r="F31" i="8"/>
  <c r="G31" i="8" s="1"/>
  <c r="H31" i="8" s="1"/>
  <c r="F2" i="8"/>
  <c r="F5" i="8"/>
  <c r="G5" i="8" s="1"/>
  <c r="H5" i="8" s="1"/>
  <c r="F7" i="8"/>
  <c r="G7" i="8" s="1"/>
  <c r="H7" i="8" s="1"/>
  <c r="F12" i="8"/>
  <c r="G12" i="8" s="1"/>
  <c r="H12" i="8" s="1"/>
  <c r="F13" i="8"/>
  <c r="G13" i="8" s="1"/>
  <c r="H13" i="8" s="1"/>
  <c r="F14" i="8"/>
  <c r="G14" i="8" s="1"/>
  <c r="H14" i="8" s="1"/>
  <c r="F9" i="8"/>
  <c r="G9" i="8" s="1"/>
  <c r="H9" i="8" s="1"/>
  <c r="F11" i="8"/>
  <c r="G11" i="8" s="1"/>
  <c r="H11" i="8" s="1"/>
  <c r="F16" i="8"/>
  <c r="G16" i="8" s="1"/>
  <c r="H16" i="8" s="1"/>
  <c r="F18" i="8"/>
  <c r="G18" i="8" s="1"/>
  <c r="H18" i="8" s="1"/>
  <c r="F22" i="8"/>
  <c r="F26" i="8"/>
  <c r="F30" i="8"/>
  <c r="G26" i="8"/>
  <c r="H26" i="8" s="1"/>
  <c r="G28" i="8"/>
  <c r="H28" i="8" s="1"/>
  <c r="F20" i="8"/>
  <c r="F24" i="8"/>
  <c r="M5" i="5"/>
  <c r="N2" i="5"/>
  <c r="P2" i="5" s="1"/>
  <c r="G2" i="8" l="1"/>
  <c r="G30" i="8"/>
  <c r="H30" i="8" s="1"/>
  <c r="G22" i="8"/>
  <c r="H22" i="8" s="1"/>
  <c r="G20" i="8"/>
  <c r="H20" i="8" s="1"/>
  <c r="G24" i="8"/>
  <c r="H24" i="8" s="1"/>
  <c r="H2" i="8"/>
  <c r="R2" i="5"/>
  <c r="Y10" i="8" l="1"/>
  <c r="Y14" i="8"/>
  <c r="Y12" i="8" l="1"/>
  <c r="Y17" i="8" s="1"/>
  <c r="L40" i="5" l="1"/>
  <c r="F3" i="4" l="1"/>
  <c r="F4" i="4"/>
  <c r="F5" i="4"/>
  <c r="F6" i="4"/>
  <c r="F7" i="4"/>
  <c r="F8" i="4"/>
  <c r="F9" i="4"/>
  <c r="F10" i="4"/>
  <c r="F11" i="4"/>
  <c r="F12" i="4"/>
  <c r="F13" i="4"/>
  <c r="F14" i="4"/>
  <c r="F15" i="4"/>
  <c r="F16" i="4"/>
  <c r="F17" i="4"/>
  <c r="F18" i="4"/>
  <c r="F19" i="4"/>
  <c r="F20" i="4"/>
  <c r="F21" i="4"/>
  <c r="F22" i="4"/>
  <c r="F23" i="4"/>
  <c r="F24" i="4"/>
  <c r="F25" i="4"/>
  <c r="F26" i="4"/>
  <c r="F27" i="4"/>
  <c r="F28" i="4"/>
  <c r="F29" i="4"/>
  <c r="F30" i="4"/>
  <c r="F31" i="4"/>
  <c r="F2" i="4"/>
  <c r="F34" i="4" s="1"/>
  <c r="V54" i="3" l="1"/>
  <c r="AM4" i="3"/>
  <c r="AM5" i="3"/>
  <c r="AM6" i="3"/>
  <c r="AM7" i="3"/>
  <c r="AM8" i="3"/>
  <c r="AM9" i="3"/>
  <c r="AM10" i="3"/>
  <c r="AM11" i="3"/>
  <c r="AM12" i="3"/>
  <c r="AM13" i="3"/>
  <c r="AM14" i="3"/>
  <c r="AM15" i="3"/>
  <c r="AM16" i="3"/>
  <c r="AM17" i="3"/>
  <c r="AM18" i="3"/>
  <c r="AM19" i="3"/>
  <c r="AM20" i="3"/>
  <c r="AM21" i="3"/>
  <c r="AM22" i="3"/>
  <c r="AM23" i="3"/>
  <c r="AM24" i="3"/>
  <c r="AM25" i="3"/>
  <c r="AM26" i="3"/>
  <c r="AM27" i="3"/>
  <c r="AM28" i="3"/>
  <c r="AM29" i="3"/>
  <c r="AM30" i="3"/>
  <c r="AM31" i="3"/>
  <c r="AM32" i="3"/>
  <c r="AM33" i="3"/>
  <c r="AM34" i="3"/>
  <c r="AM35" i="3"/>
  <c r="AM36" i="3"/>
  <c r="AM37" i="3"/>
  <c r="AM38" i="3"/>
  <c r="AM39" i="3"/>
  <c r="AM40" i="3"/>
  <c r="AM41" i="3"/>
  <c r="AM42" i="3"/>
  <c r="AM43" i="3"/>
  <c r="AM44" i="3"/>
  <c r="AM45" i="3"/>
  <c r="AM3" i="3"/>
  <c r="P5" i="3"/>
  <c r="P17" i="3"/>
  <c r="P21" i="3"/>
  <c r="P28" i="3"/>
  <c r="P29" i="3"/>
  <c r="P36" i="3"/>
  <c r="P37" i="3"/>
  <c r="P44" i="3"/>
  <c r="P45" i="3"/>
  <c r="M4" i="3"/>
  <c r="P4" i="3" s="1"/>
  <c r="M5" i="3"/>
  <c r="M6" i="3"/>
  <c r="P6" i="3" s="1"/>
  <c r="M7" i="3"/>
  <c r="P7" i="3" s="1"/>
  <c r="M8" i="3"/>
  <c r="P8" i="3" s="1"/>
  <c r="M9" i="3"/>
  <c r="P9" i="3" s="1"/>
  <c r="M10" i="3"/>
  <c r="P10" i="3" s="1"/>
  <c r="M11" i="3"/>
  <c r="P11" i="3" s="1"/>
  <c r="M12" i="3"/>
  <c r="P12" i="3" s="1"/>
  <c r="M13" i="3"/>
  <c r="P13" i="3" s="1"/>
  <c r="M14" i="3"/>
  <c r="P14" i="3" s="1"/>
  <c r="M15" i="3"/>
  <c r="P15" i="3" s="1"/>
  <c r="M16" i="3"/>
  <c r="P16" i="3" s="1"/>
  <c r="M17" i="3"/>
  <c r="M18" i="3"/>
  <c r="P18" i="3" s="1"/>
  <c r="M19" i="3"/>
  <c r="P19" i="3" s="1"/>
  <c r="M20" i="3"/>
  <c r="P20" i="3" s="1"/>
  <c r="M21" i="3"/>
  <c r="M22" i="3"/>
  <c r="P22" i="3" s="1"/>
  <c r="M23" i="3"/>
  <c r="P23" i="3" s="1"/>
  <c r="M24" i="3"/>
  <c r="P24" i="3" s="1"/>
  <c r="M25" i="3"/>
  <c r="P25" i="3" s="1"/>
  <c r="M26" i="3"/>
  <c r="P26" i="3" s="1"/>
  <c r="M27" i="3"/>
  <c r="P27" i="3" s="1"/>
  <c r="M28" i="3"/>
  <c r="M29" i="3"/>
  <c r="M30" i="3"/>
  <c r="P30" i="3" s="1"/>
  <c r="M31" i="3"/>
  <c r="P31" i="3" s="1"/>
  <c r="M32" i="3"/>
  <c r="P32" i="3" s="1"/>
  <c r="M33" i="3"/>
  <c r="P33" i="3" s="1"/>
  <c r="M34" i="3"/>
  <c r="P34" i="3" s="1"/>
  <c r="M35" i="3"/>
  <c r="P35" i="3" s="1"/>
  <c r="M36" i="3"/>
  <c r="M37" i="3"/>
  <c r="M38" i="3"/>
  <c r="P38" i="3" s="1"/>
  <c r="M39" i="3"/>
  <c r="P39" i="3" s="1"/>
  <c r="M40" i="3"/>
  <c r="P40" i="3" s="1"/>
  <c r="M41" i="3"/>
  <c r="P41" i="3" s="1"/>
  <c r="M42" i="3"/>
  <c r="P42" i="3" s="1"/>
  <c r="M43" i="3"/>
  <c r="P43" i="3" s="1"/>
  <c r="M44" i="3"/>
  <c r="M45" i="3"/>
  <c r="M3" i="3"/>
  <c r="M31" i="7" l="1"/>
  <c r="I31" i="7"/>
  <c r="M30" i="7"/>
  <c r="I30" i="7"/>
  <c r="M29" i="7"/>
  <c r="I29" i="7"/>
  <c r="M28" i="7"/>
  <c r="I28" i="7"/>
  <c r="M27" i="7"/>
  <c r="I27" i="7"/>
  <c r="M26" i="7"/>
  <c r="I26" i="7"/>
  <c r="M25" i="7"/>
  <c r="I25" i="7"/>
  <c r="M24" i="7"/>
  <c r="I24" i="7"/>
  <c r="M23" i="7"/>
  <c r="I23" i="7"/>
  <c r="M22" i="7"/>
  <c r="I22" i="7"/>
  <c r="M21" i="7"/>
  <c r="I21" i="7"/>
  <c r="M20" i="7"/>
  <c r="I20" i="7"/>
  <c r="M19" i="7"/>
  <c r="I19" i="7"/>
  <c r="M18" i="7"/>
  <c r="I18" i="7"/>
  <c r="M17" i="7"/>
  <c r="I17" i="7"/>
  <c r="M16" i="7"/>
  <c r="I16" i="7"/>
  <c r="M15" i="7"/>
  <c r="I15" i="7"/>
  <c r="P15" i="7" s="1"/>
  <c r="M14" i="7"/>
  <c r="I14" i="7"/>
  <c r="M13" i="7"/>
  <c r="I13" i="7"/>
  <c r="M12" i="7"/>
  <c r="I12" i="7"/>
  <c r="M11" i="7"/>
  <c r="I11" i="7"/>
  <c r="M10" i="7"/>
  <c r="I10" i="7"/>
  <c r="M9" i="7"/>
  <c r="I9" i="7"/>
  <c r="M8" i="7"/>
  <c r="I8" i="7"/>
  <c r="M7" i="7"/>
  <c r="I7" i="7"/>
  <c r="M6" i="7"/>
  <c r="I6" i="7"/>
  <c r="M5" i="7"/>
  <c r="I5" i="7"/>
  <c r="M4" i="7"/>
  <c r="I4" i="7"/>
  <c r="M3" i="7"/>
  <c r="P8" i="7" l="1"/>
  <c r="P14" i="7"/>
  <c r="P16" i="7"/>
  <c r="P18" i="7"/>
  <c r="P24" i="7"/>
  <c r="P26" i="7"/>
  <c r="P28" i="7"/>
  <c r="P30" i="7"/>
  <c r="P10" i="7"/>
  <c r="P7" i="7"/>
  <c r="P31" i="7"/>
  <c r="P27" i="7"/>
  <c r="P23" i="7"/>
  <c r="P12" i="7"/>
  <c r="P11" i="7"/>
  <c r="P29" i="7"/>
  <c r="P22" i="7"/>
  <c r="P13" i="7"/>
  <c r="P6" i="7"/>
  <c r="P4" i="7"/>
  <c r="P19" i="7"/>
  <c r="P3" i="7"/>
  <c r="P20" i="7"/>
  <c r="P17" i="7"/>
  <c r="P5" i="7"/>
  <c r="P21" i="7"/>
  <c r="P9" i="7"/>
  <c r="P25" i="7"/>
  <c r="AG5" i="6" l="1"/>
  <c r="AG6" i="6"/>
  <c r="AG7" i="6"/>
  <c r="AG8" i="6"/>
  <c r="AG19" i="6"/>
  <c r="AG20" i="6"/>
  <c r="AG21" i="6"/>
  <c r="AG22" i="6"/>
  <c r="AG23" i="6"/>
  <c r="AG24" i="6"/>
  <c r="AG25" i="6"/>
  <c r="AG26" i="6"/>
  <c r="AG27" i="6"/>
  <c r="AG28" i="6"/>
  <c r="AG29" i="6"/>
  <c r="AG30" i="6"/>
  <c r="AG31" i="6"/>
  <c r="AG4" i="6"/>
  <c r="AD18" i="6" l="1"/>
  <c r="AC18" i="6"/>
  <c r="AA31" i="6"/>
  <c r="AA30" i="6"/>
  <c r="AA29" i="6"/>
  <c r="AA28" i="6"/>
  <c r="AA27" i="6"/>
  <c r="AA26" i="6"/>
  <c r="AA25" i="6"/>
  <c r="AA24" i="6"/>
  <c r="AA23" i="6"/>
  <c r="AA22" i="6"/>
  <c r="AA21" i="6"/>
  <c r="AA20" i="6"/>
  <c r="AA19" i="6"/>
  <c r="AA18" i="6"/>
  <c r="AD17" i="6"/>
  <c r="AC17" i="6"/>
  <c r="AA17" i="6"/>
  <c r="AD16" i="6"/>
  <c r="AC16" i="6"/>
  <c r="AA16" i="6"/>
  <c r="AD15" i="6"/>
  <c r="AC15" i="6"/>
  <c r="AA15" i="6"/>
  <c r="AD14" i="6"/>
  <c r="AC14" i="6"/>
  <c r="AA14" i="6"/>
  <c r="AD13" i="6"/>
  <c r="AC13" i="6"/>
  <c r="AA13" i="6"/>
  <c r="AD12" i="6"/>
  <c r="AC12" i="6"/>
  <c r="AA12" i="6"/>
  <c r="AD11" i="6"/>
  <c r="AC11" i="6"/>
  <c r="AA11" i="6"/>
  <c r="AD10" i="6"/>
  <c r="AC10" i="6"/>
  <c r="AA10" i="6"/>
  <c r="AD9" i="6"/>
  <c r="AC9" i="6"/>
  <c r="AA9" i="6"/>
  <c r="AA8" i="6"/>
  <c r="AA7" i="6"/>
  <c r="AA6" i="6"/>
  <c r="AA5" i="6"/>
  <c r="AA4" i="6"/>
  <c r="I18" i="6"/>
  <c r="G3" i="6"/>
  <c r="I3" i="6" s="1"/>
  <c r="G4" i="6"/>
  <c r="I4" i="6" s="1"/>
  <c r="G5" i="6"/>
  <c r="I5" i="6" s="1"/>
  <c r="G6" i="6"/>
  <c r="I6" i="6" s="1"/>
  <c r="G7" i="6"/>
  <c r="I7" i="6" s="1"/>
  <c r="G8" i="6"/>
  <c r="I8" i="6" s="1"/>
  <c r="G9" i="6"/>
  <c r="I9" i="6" s="1"/>
  <c r="G10" i="6"/>
  <c r="I10" i="6" s="1"/>
  <c r="G11" i="6"/>
  <c r="I11" i="6" s="1"/>
  <c r="G12" i="6"/>
  <c r="I12" i="6" s="1"/>
  <c r="G13" i="6"/>
  <c r="I13" i="6" s="1"/>
  <c r="G14" i="6"/>
  <c r="I14" i="6" s="1"/>
  <c r="G15" i="6"/>
  <c r="I15" i="6" s="1"/>
  <c r="G16" i="6"/>
  <c r="I16" i="6" s="1"/>
  <c r="G17" i="6"/>
  <c r="I17" i="6" s="1"/>
  <c r="G18" i="6"/>
  <c r="G19" i="6"/>
  <c r="I19" i="6" s="1"/>
  <c r="G20" i="6"/>
  <c r="I20" i="6" s="1"/>
  <c r="G21" i="6"/>
  <c r="I21" i="6" s="1"/>
  <c r="G22" i="6"/>
  <c r="I22" i="6" s="1"/>
  <c r="G23" i="6"/>
  <c r="I23" i="6" s="1"/>
  <c r="G24" i="6"/>
  <c r="I24" i="6" s="1"/>
  <c r="G25" i="6"/>
  <c r="I25" i="6" s="1"/>
  <c r="G26" i="6"/>
  <c r="I26" i="6" s="1"/>
  <c r="G27" i="6"/>
  <c r="I27" i="6" s="1"/>
  <c r="G28" i="6"/>
  <c r="I28" i="6" s="1"/>
  <c r="G29" i="6"/>
  <c r="I29" i="6" s="1"/>
  <c r="G30" i="6"/>
  <c r="I30" i="6" s="1"/>
  <c r="G31" i="6"/>
  <c r="I31" i="6" s="1"/>
  <c r="G2" i="6"/>
  <c r="I2" i="6" s="1"/>
  <c r="N18" i="6" l="1"/>
  <c r="K18" i="6"/>
  <c r="M18" i="6"/>
  <c r="K6" i="6"/>
  <c r="M6" i="6"/>
  <c r="N6" i="6"/>
  <c r="N25" i="6"/>
  <c r="M25" i="6"/>
  <c r="K25" i="6"/>
  <c r="N17" i="6"/>
  <c r="M17" i="6"/>
  <c r="K17" i="6"/>
  <c r="N13" i="6"/>
  <c r="M13" i="6"/>
  <c r="K13" i="6"/>
  <c r="N9" i="6"/>
  <c r="M9" i="6"/>
  <c r="K9" i="6"/>
  <c r="Q5" i="6"/>
  <c r="K5" i="6"/>
  <c r="K26" i="6"/>
  <c r="N26" i="6"/>
  <c r="M26" i="6"/>
  <c r="M22" i="6"/>
  <c r="N22" i="6"/>
  <c r="K22" i="6"/>
  <c r="M10" i="6"/>
  <c r="N10" i="6"/>
  <c r="K10" i="6"/>
  <c r="Q29" i="6"/>
  <c r="K29" i="6"/>
  <c r="K28" i="6"/>
  <c r="Q28" i="6"/>
  <c r="K24" i="6"/>
  <c r="M24" i="6"/>
  <c r="N24" i="6"/>
  <c r="K20" i="6"/>
  <c r="M20" i="6"/>
  <c r="N20" i="6"/>
  <c r="M16" i="6"/>
  <c r="K16" i="6"/>
  <c r="N16" i="6"/>
  <c r="K12" i="6"/>
  <c r="M12" i="6"/>
  <c r="N12" i="6"/>
  <c r="K8" i="6"/>
  <c r="M8" i="6"/>
  <c r="N8" i="6"/>
  <c r="K4" i="6"/>
  <c r="Q4" i="6"/>
  <c r="Q30" i="6"/>
  <c r="K30" i="6"/>
  <c r="K14" i="6"/>
  <c r="N14" i="6"/>
  <c r="M14" i="6"/>
  <c r="N21" i="6"/>
  <c r="M21" i="6"/>
  <c r="K21" i="6"/>
  <c r="K31" i="6"/>
  <c r="Q31" i="6"/>
  <c r="M27" i="6"/>
  <c r="K27" i="6"/>
  <c r="N27" i="6"/>
  <c r="M23" i="6"/>
  <c r="K23" i="6"/>
  <c r="N23" i="6"/>
  <c r="M19" i="6"/>
  <c r="K19" i="6"/>
  <c r="N19" i="6"/>
  <c r="M15" i="6"/>
  <c r="K15" i="6"/>
  <c r="N15" i="6"/>
  <c r="M11" i="6"/>
  <c r="K11" i="6"/>
  <c r="N11" i="6"/>
  <c r="M7" i="6"/>
  <c r="K7" i="6"/>
  <c r="N7" i="6"/>
  <c r="D34" i="5"/>
  <c r="F3" i="5" s="1"/>
  <c r="G3" i="5" s="1"/>
  <c r="H3" i="5" s="1"/>
  <c r="C31" i="5"/>
  <c r="C30" i="5"/>
  <c r="J30" i="5" s="1"/>
  <c r="C29" i="5"/>
  <c r="C28" i="5"/>
  <c r="C27" i="5"/>
  <c r="C26" i="5"/>
  <c r="J26" i="5" s="1"/>
  <c r="C25" i="5"/>
  <c r="C24" i="5"/>
  <c r="C23" i="5"/>
  <c r="C22" i="5"/>
  <c r="J22" i="5" s="1"/>
  <c r="C21" i="5"/>
  <c r="C20" i="5"/>
  <c r="C19" i="5"/>
  <c r="C18" i="5"/>
  <c r="J18" i="5" s="1"/>
  <c r="C17" i="5"/>
  <c r="C16" i="5"/>
  <c r="C15" i="5"/>
  <c r="J15" i="5" s="1"/>
  <c r="C14" i="5"/>
  <c r="C13" i="5"/>
  <c r="C12" i="5"/>
  <c r="C11" i="5"/>
  <c r="C10" i="5"/>
  <c r="C9" i="5"/>
  <c r="C8" i="5"/>
  <c r="C7" i="5"/>
  <c r="C6" i="5"/>
  <c r="C5" i="5"/>
  <c r="C4" i="5"/>
  <c r="C3" i="5"/>
  <c r="C2" i="5"/>
  <c r="F10" i="5" l="1"/>
  <c r="G10" i="5" s="1"/>
  <c r="H10" i="5" s="1"/>
  <c r="F6" i="5"/>
  <c r="G6" i="5" s="1"/>
  <c r="H6" i="5" s="1"/>
  <c r="F26" i="5"/>
  <c r="G26" i="5" s="1"/>
  <c r="H26" i="5" s="1"/>
  <c r="F22" i="5"/>
  <c r="G22" i="5" s="1"/>
  <c r="H22" i="5" s="1"/>
  <c r="J8" i="5"/>
  <c r="J12" i="5"/>
  <c r="J5" i="5"/>
  <c r="J9" i="5"/>
  <c r="J13" i="5"/>
  <c r="J16" i="5"/>
  <c r="F18" i="5"/>
  <c r="J6" i="5"/>
  <c r="J14" i="5"/>
  <c r="F30" i="5"/>
  <c r="F14" i="5"/>
  <c r="G14" i="5" s="1"/>
  <c r="H14" i="5" s="1"/>
  <c r="J20" i="5"/>
  <c r="J24" i="5"/>
  <c r="J28" i="5"/>
  <c r="F29" i="5"/>
  <c r="G29" i="5" s="1"/>
  <c r="H29" i="5" s="1"/>
  <c r="F25" i="5"/>
  <c r="G25" i="5" s="1"/>
  <c r="H25" i="5" s="1"/>
  <c r="F21" i="5"/>
  <c r="G21" i="5" s="1"/>
  <c r="H21" i="5" s="1"/>
  <c r="F17" i="5"/>
  <c r="G17" i="5" s="1"/>
  <c r="H17" i="5" s="1"/>
  <c r="F13" i="5"/>
  <c r="F9" i="5"/>
  <c r="F5" i="5"/>
  <c r="J7" i="5"/>
  <c r="J11" i="5"/>
  <c r="J17" i="5"/>
  <c r="J21" i="5"/>
  <c r="J25" i="5"/>
  <c r="J29" i="5"/>
  <c r="F2" i="5"/>
  <c r="F28" i="5"/>
  <c r="G28" i="5" s="1"/>
  <c r="H28" i="5" s="1"/>
  <c r="F24" i="5"/>
  <c r="G24" i="5" s="1"/>
  <c r="H24" i="5" s="1"/>
  <c r="F20" i="5"/>
  <c r="G20" i="5" s="1"/>
  <c r="H20" i="5" s="1"/>
  <c r="F16" i="5"/>
  <c r="F12" i="5"/>
  <c r="F8" i="5"/>
  <c r="F4" i="5"/>
  <c r="G4" i="5" s="1"/>
  <c r="H4" i="5" s="1"/>
  <c r="K3" i="5"/>
  <c r="F31" i="5"/>
  <c r="G31" i="5" s="1"/>
  <c r="H31" i="5" s="1"/>
  <c r="F27" i="5"/>
  <c r="G27" i="5" s="1"/>
  <c r="H27" i="5" s="1"/>
  <c r="F23" i="5"/>
  <c r="G23" i="5" s="1"/>
  <c r="H23" i="5" s="1"/>
  <c r="F19" i="5"/>
  <c r="G19" i="5" s="1"/>
  <c r="H19" i="5" s="1"/>
  <c r="F15" i="5"/>
  <c r="F11" i="5"/>
  <c r="G11" i="5" s="1"/>
  <c r="H11" i="5" s="1"/>
  <c r="F7" i="5"/>
  <c r="G7" i="5" s="1"/>
  <c r="H7" i="5" s="1"/>
  <c r="J19" i="5"/>
  <c r="K19" i="5" s="1"/>
  <c r="J10" i="5"/>
  <c r="J27" i="5"/>
  <c r="K27" i="5" s="1"/>
  <c r="J31" i="5"/>
  <c r="J23" i="5"/>
  <c r="D34" i="4"/>
  <c r="K26" i="5" l="1"/>
  <c r="K23" i="5"/>
  <c r="K31" i="5"/>
  <c r="K6" i="5"/>
  <c r="K25" i="5"/>
  <c r="K10" i="5"/>
  <c r="K15" i="5"/>
  <c r="G15" i="5"/>
  <c r="H15" i="5" s="1"/>
  <c r="K30" i="5"/>
  <c r="G30" i="5"/>
  <c r="H30" i="5" s="1"/>
  <c r="K18" i="5"/>
  <c r="G18" i="5"/>
  <c r="H18" i="5" s="1"/>
  <c r="K13" i="5"/>
  <c r="G13" i="5"/>
  <c r="H13" i="5" s="1"/>
  <c r="K12" i="5"/>
  <c r="G12" i="5"/>
  <c r="H12" i="5" s="1"/>
  <c r="K16" i="5"/>
  <c r="G16" i="5"/>
  <c r="H16" i="5" s="1"/>
  <c r="K2" i="5"/>
  <c r="G2" i="5"/>
  <c r="K17" i="5"/>
  <c r="K5" i="5"/>
  <c r="G5" i="5"/>
  <c r="H5" i="5" s="1"/>
  <c r="K14" i="5"/>
  <c r="K22" i="5"/>
  <c r="K8" i="5"/>
  <c r="G8" i="5"/>
  <c r="H8" i="5" s="1"/>
  <c r="K9" i="5"/>
  <c r="G9" i="5"/>
  <c r="H9" i="5" s="1"/>
  <c r="K7" i="5"/>
  <c r="K21" i="5"/>
  <c r="X14" i="4"/>
  <c r="X10" i="4"/>
  <c r="K4" i="5"/>
  <c r="K28" i="5"/>
  <c r="F34" i="5"/>
  <c r="K24" i="5"/>
  <c r="K29" i="5"/>
  <c r="K11" i="5"/>
  <c r="K20" i="5"/>
  <c r="C3" i="4"/>
  <c r="C4" i="4"/>
  <c r="C5" i="4"/>
  <c r="C6" i="4"/>
  <c r="I6" i="4" s="1"/>
  <c r="J6" i="4" s="1"/>
  <c r="C7" i="4"/>
  <c r="C8" i="4"/>
  <c r="C9" i="4"/>
  <c r="C10" i="4"/>
  <c r="I10" i="4" s="1"/>
  <c r="J10" i="4" s="1"/>
  <c r="C11" i="4"/>
  <c r="C12" i="4"/>
  <c r="C13" i="4"/>
  <c r="C14" i="4"/>
  <c r="I14" i="4" s="1"/>
  <c r="J14" i="4" s="1"/>
  <c r="C15" i="4"/>
  <c r="C16" i="4"/>
  <c r="C17" i="4"/>
  <c r="C18" i="4"/>
  <c r="I18" i="4" s="1"/>
  <c r="J18" i="4" s="1"/>
  <c r="C19" i="4"/>
  <c r="C20" i="4"/>
  <c r="C21" i="4"/>
  <c r="C22" i="4"/>
  <c r="I22" i="4" s="1"/>
  <c r="J22" i="4" s="1"/>
  <c r="C23" i="4"/>
  <c r="C24" i="4"/>
  <c r="C25" i="4"/>
  <c r="C26" i="4"/>
  <c r="I26" i="4" s="1"/>
  <c r="J26" i="4" s="1"/>
  <c r="C27" i="4"/>
  <c r="C28" i="4"/>
  <c r="C29" i="4"/>
  <c r="C30" i="4"/>
  <c r="I30" i="4" s="1"/>
  <c r="J30" i="4" s="1"/>
  <c r="C31" i="4"/>
  <c r="C2" i="4"/>
  <c r="I2" i="4" s="1"/>
  <c r="J2" i="4" s="1"/>
  <c r="K37" i="5" l="1"/>
  <c r="H2" i="5"/>
  <c r="Y10" i="5"/>
  <c r="Y14" i="5"/>
  <c r="I28" i="4"/>
  <c r="J28" i="4" s="1"/>
  <c r="I24" i="4"/>
  <c r="J24" i="4" s="1"/>
  <c r="I20" i="4"/>
  <c r="J20" i="4" s="1"/>
  <c r="I16" i="4"/>
  <c r="J16" i="4" s="1"/>
  <c r="I12" i="4"/>
  <c r="J12" i="4" s="1"/>
  <c r="I8" i="4"/>
  <c r="J8" i="4" s="1"/>
  <c r="I4" i="4"/>
  <c r="J4" i="4" s="1"/>
  <c r="I29" i="4"/>
  <c r="J29" i="4" s="1"/>
  <c r="I25" i="4"/>
  <c r="J25" i="4" s="1"/>
  <c r="I21" i="4"/>
  <c r="J21" i="4" s="1"/>
  <c r="I17" i="4"/>
  <c r="J17" i="4" s="1"/>
  <c r="I13" i="4"/>
  <c r="J13" i="4" s="1"/>
  <c r="I9" i="4"/>
  <c r="J9" i="4" s="1"/>
  <c r="I5" i="4"/>
  <c r="J5" i="4" s="1"/>
  <c r="I31" i="4"/>
  <c r="J31" i="4" s="1"/>
  <c r="I27" i="4"/>
  <c r="J27" i="4" s="1"/>
  <c r="I23" i="4"/>
  <c r="J23" i="4" s="1"/>
  <c r="I19" i="4"/>
  <c r="J19" i="4" s="1"/>
  <c r="I15" i="4"/>
  <c r="J15" i="4" s="1"/>
  <c r="I11" i="4"/>
  <c r="J11" i="4" s="1"/>
  <c r="I7" i="4"/>
  <c r="J7" i="4" s="1"/>
  <c r="I3" i="4"/>
  <c r="J3" i="4" s="1"/>
  <c r="O4" i="3"/>
  <c r="O5" i="3"/>
  <c r="O6" i="3"/>
  <c r="O7" i="3"/>
  <c r="O8" i="3"/>
  <c r="O9" i="3"/>
  <c r="O10" i="3"/>
  <c r="O11" i="3"/>
  <c r="O12" i="3"/>
  <c r="O13" i="3"/>
  <c r="O14" i="3"/>
  <c r="O15" i="3"/>
  <c r="O16" i="3"/>
  <c r="O17" i="3"/>
  <c r="O18" i="3"/>
  <c r="O19" i="3"/>
  <c r="O20" i="3"/>
  <c r="O21" i="3"/>
  <c r="O22" i="3"/>
  <c r="O23" i="3"/>
  <c r="O24" i="3"/>
  <c r="O25" i="3"/>
  <c r="O26" i="3"/>
  <c r="O27" i="3"/>
  <c r="O28" i="3"/>
  <c r="O29" i="3"/>
  <c r="O30" i="3"/>
  <c r="O31" i="3"/>
  <c r="O32" i="3"/>
  <c r="O33" i="3"/>
  <c r="O34" i="3"/>
  <c r="O35" i="3"/>
  <c r="O36" i="3"/>
  <c r="O37" i="3"/>
  <c r="O38" i="3"/>
  <c r="O39" i="3"/>
  <c r="O40" i="3"/>
  <c r="O41" i="3"/>
  <c r="O42" i="3"/>
  <c r="O43" i="3"/>
  <c r="O44" i="3"/>
  <c r="O45" i="3"/>
  <c r="O3" i="3"/>
  <c r="Q3" i="3" l="1"/>
  <c r="P3" i="3"/>
  <c r="N10" i="5"/>
  <c r="N19" i="5"/>
  <c r="N4" i="5"/>
  <c r="P4" i="5" s="1"/>
  <c r="N25" i="5"/>
  <c r="N21" i="5"/>
  <c r="N3" i="5"/>
  <c r="N22" i="5"/>
  <c r="P22" i="5" s="1"/>
  <c r="N7" i="5"/>
  <c r="N23" i="5"/>
  <c r="P23" i="5" s="1"/>
  <c r="R23" i="5" s="1"/>
  <c r="V23" i="5" s="1"/>
  <c r="N8" i="5"/>
  <c r="N11" i="5"/>
  <c r="N14" i="5"/>
  <c r="N12" i="5"/>
  <c r="N13" i="5"/>
  <c r="N24" i="5"/>
  <c r="N9" i="5"/>
  <c r="N20" i="5"/>
  <c r="N30" i="5"/>
  <c r="N17" i="5"/>
  <c r="N29" i="5"/>
  <c r="N27" i="5"/>
  <c r="N5" i="5"/>
  <c r="N28" i="5"/>
  <c r="N16" i="5"/>
  <c r="P16" i="5" s="1"/>
  <c r="N15" i="5"/>
  <c r="N18" i="5"/>
  <c r="N26" i="5"/>
  <c r="N31" i="5"/>
  <c r="J34" i="4"/>
  <c r="M34" i="4" s="1"/>
  <c r="L8" i="4" s="1"/>
  <c r="M8" i="4" s="1"/>
  <c r="O8" i="4" s="1"/>
  <c r="Q8" i="4" s="1"/>
  <c r="U8" i="4" s="1"/>
  <c r="N6" i="5"/>
  <c r="R22" i="5"/>
  <c r="V22" i="5" s="1"/>
  <c r="R16" i="5"/>
  <c r="V16" i="5" s="1"/>
  <c r="L26" i="4"/>
  <c r="M26" i="4" s="1"/>
  <c r="O26" i="4" s="1"/>
  <c r="Q26" i="4" s="1"/>
  <c r="U26" i="4" s="1"/>
  <c r="L16" i="4"/>
  <c r="M16" i="4" s="1"/>
  <c r="O16" i="4" s="1"/>
  <c r="Q16" i="4" s="1"/>
  <c r="U16" i="4" s="1"/>
  <c r="L5" i="4"/>
  <c r="M5" i="4" s="1"/>
  <c r="O5" i="4" s="1"/>
  <c r="Q5" i="4" s="1"/>
  <c r="U5" i="4" s="1"/>
  <c r="L6" i="4"/>
  <c r="M6" i="4" s="1"/>
  <c r="O6" i="4" s="1"/>
  <c r="Q6" i="4" s="1"/>
  <c r="U6" i="4" s="1"/>
  <c r="L11" i="4"/>
  <c r="M11" i="4" s="1"/>
  <c r="O11" i="4" s="1"/>
  <c r="Q11" i="4" s="1"/>
  <c r="U11" i="4" s="1"/>
  <c r="L25" i="4"/>
  <c r="M25" i="4" s="1"/>
  <c r="O25" i="4" s="1"/>
  <c r="Q25" i="4" s="1"/>
  <c r="U25" i="4" s="1"/>
  <c r="L22" i="4"/>
  <c r="M22" i="4" s="1"/>
  <c r="O22" i="4" s="1"/>
  <c r="Q22" i="4" s="1"/>
  <c r="U22" i="4" s="1"/>
  <c r="AL4" i="3"/>
  <c r="AP4" i="3" s="1"/>
  <c r="AL5" i="3"/>
  <c r="AP5" i="3" s="1"/>
  <c r="AL6" i="3"/>
  <c r="AP6" i="3" s="1"/>
  <c r="AL7" i="3"/>
  <c r="AP7" i="3" s="1"/>
  <c r="AL8" i="3"/>
  <c r="AP8" i="3" s="1"/>
  <c r="AL9" i="3"/>
  <c r="AP9" i="3" s="1"/>
  <c r="AL10" i="3"/>
  <c r="AP10" i="3" s="1"/>
  <c r="AL11" i="3"/>
  <c r="AP11" i="3" s="1"/>
  <c r="AL12" i="3"/>
  <c r="AP12" i="3" s="1"/>
  <c r="AL13" i="3"/>
  <c r="AP13" i="3" s="1"/>
  <c r="AL14" i="3"/>
  <c r="AP14" i="3" s="1"/>
  <c r="AL15" i="3"/>
  <c r="AP15" i="3" s="1"/>
  <c r="AL16" i="3"/>
  <c r="AP16" i="3" s="1"/>
  <c r="AL17" i="3"/>
  <c r="AP17" i="3" s="1"/>
  <c r="AL18" i="3"/>
  <c r="AP18" i="3" s="1"/>
  <c r="AL19" i="3"/>
  <c r="AP19" i="3" s="1"/>
  <c r="AL20" i="3"/>
  <c r="AP20" i="3" s="1"/>
  <c r="AL21" i="3"/>
  <c r="AP21" i="3" s="1"/>
  <c r="AL22" i="3"/>
  <c r="AP22" i="3" s="1"/>
  <c r="AL23" i="3"/>
  <c r="AP23" i="3" s="1"/>
  <c r="AL24" i="3"/>
  <c r="AP24" i="3" s="1"/>
  <c r="AL25" i="3"/>
  <c r="AP25" i="3" s="1"/>
  <c r="AL26" i="3"/>
  <c r="AP26" i="3" s="1"/>
  <c r="AL27" i="3"/>
  <c r="AP27" i="3" s="1"/>
  <c r="AL28" i="3"/>
  <c r="AP28" i="3" s="1"/>
  <c r="AL29" i="3"/>
  <c r="AP29" i="3" s="1"/>
  <c r="AL30" i="3"/>
  <c r="AP30" i="3" s="1"/>
  <c r="AL31" i="3"/>
  <c r="AP31" i="3" s="1"/>
  <c r="AL32" i="3"/>
  <c r="AP32" i="3" s="1"/>
  <c r="AL33" i="3"/>
  <c r="AP33" i="3" s="1"/>
  <c r="AL34" i="3"/>
  <c r="AP34" i="3" s="1"/>
  <c r="AL35" i="3"/>
  <c r="AP35" i="3" s="1"/>
  <c r="AL36" i="3"/>
  <c r="AP36" i="3" s="1"/>
  <c r="AL37" i="3"/>
  <c r="AP37" i="3" s="1"/>
  <c r="AL38" i="3"/>
  <c r="AP38" i="3" s="1"/>
  <c r="AL39" i="3"/>
  <c r="AP39" i="3" s="1"/>
  <c r="AL40" i="3"/>
  <c r="AP40" i="3" s="1"/>
  <c r="AL41" i="3"/>
  <c r="AP41" i="3" s="1"/>
  <c r="AL42" i="3"/>
  <c r="AP42" i="3" s="1"/>
  <c r="AL43" i="3"/>
  <c r="AP43" i="3" s="1"/>
  <c r="AL44" i="3"/>
  <c r="AP44" i="3" s="1"/>
  <c r="AL45" i="3"/>
  <c r="AP45" i="3" s="1"/>
  <c r="AL3" i="3"/>
  <c r="AQ3" i="3" s="1"/>
  <c r="P26" i="5" l="1"/>
  <c r="R26" i="5" s="1"/>
  <c r="V26" i="5" s="1"/>
  <c r="P17" i="5"/>
  <c r="R17" i="5" s="1"/>
  <c r="V17" i="5" s="1"/>
  <c r="P24" i="5"/>
  <c r="R24" i="5" s="1"/>
  <c r="V24" i="5" s="1"/>
  <c r="P6" i="5"/>
  <c r="R6" i="5" s="1"/>
  <c r="V6" i="5" s="1"/>
  <c r="P5" i="5"/>
  <c r="R5" i="5" s="1"/>
  <c r="V5" i="5" s="1"/>
  <c r="P13" i="5"/>
  <c r="R13" i="5" s="1"/>
  <c r="V13" i="5" s="1"/>
  <c r="P8" i="5"/>
  <c r="R8" i="5" s="1"/>
  <c r="V8" i="5" s="1"/>
  <c r="P19" i="5"/>
  <c r="R19" i="5" s="1"/>
  <c r="V19" i="5" s="1"/>
  <c r="P15" i="5"/>
  <c r="R15" i="5" s="1"/>
  <c r="V15" i="5" s="1"/>
  <c r="P27" i="5"/>
  <c r="R27" i="5" s="1"/>
  <c r="V27" i="5" s="1"/>
  <c r="P20" i="5"/>
  <c r="R20" i="5" s="1"/>
  <c r="V20" i="5" s="1"/>
  <c r="P12" i="5"/>
  <c r="R12" i="5" s="1"/>
  <c r="V12" i="5" s="1"/>
  <c r="P21" i="5"/>
  <c r="R21" i="5" s="1"/>
  <c r="V21" i="5" s="1"/>
  <c r="P10" i="5"/>
  <c r="R10" i="5" s="1"/>
  <c r="V10" i="5" s="1"/>
  <c r="P28" i="5"/>
  <c r="R28" i="5" s="1"/>
  <c r="V28" i="5" s="1"/>
  <c r="P11" i="5"/>
  <c r="R11" i="5" s="1"/>
  <c r="V11" i="5" s="1"/>
  <c r="P18" i="5"/>
  <c r="R18" i="5" s="1"/>
  <c r="V18" i="5" s="1"/>
  <c r="P30" i="5"/>
  <c r="R30" i="5" s="1"/>
  <c r="V30" i="5" s="1"/>
  <c r="P3" i="5"/>
  <c r="P31" i="5"/>
  <c r="R31" i="5" s="1"/>
  <c r="V31" i="5" s="1"/>
  <c r="P29" i="5"/>
  <c r="R29" i="5" s="1"/>
  <c r="V29" i="5" s="1"/>
  <c r="P9" i="5"/>
  <c r="R9" i="5" s="1"/>
  <c r="V9" i="5" s="1"/>
  <c r="P14" i="5"/>
  <c r="R14" i="5" s="1"/>
  <c r="V14" i="5" s="1"/>
  <c r="P7" i="5"/>
  <c r="R7" i="5" s="1"/>
  <c r="V7" i="5" s="1"/>
  <c r="P25" i="5"/>
  <c r="R25" i="5" s="1"/>
  <c r="V25" i="5" s="1"/>
  <c r="V2" i="5"/>
  <c r="Q45" i="3"/>
  <c r="AQ45" i="3"/>
  <c r="Q29" i="3"/>
  <c r="AQ29" i="3"/>
  <c r="Q13" i="3"/>
  <c r="AQ13" i="3"/>
  <c r="Q44" i="3"/>
  <c r="AQ44" i="3"/>
  <c r="Q36" i="3"/>
  <c r="AQ36" i="3"/>
  <c r="Q28" i="3"/>
  <c r="AQ28" i="3"/>
  <c r="Q20" i="3"/>
  <c r="AQ20" i="3"/>
  <c r="Q16" i="3"/>
  <c r="AQ16" i="3"/>
  <c r="Q12" i="3"/>
  <c r="AQ12" i="3"/>
  <c r="Q8" i="3"/>
  <c r="S8" i="3" s="1"/>
  <c r="AQ8" i="3"/>
  <c r="R8" i="3" s="1"/>
  <c r="Q4" i="3"/>
  <c r="S4" i="3" s="1"/>
  <c r="AQ4" i="3"/>
  <c r="R4" i="3" s="1"/>
  <c r="L12" i="4"/>
  <c r="M12" i="4" s="1"/>
  <c r="O12" i="4" s="1"/>
  <c r="Q12" i="4" s="1"/>
  <c r="U12" i="4" s="1"/>
  <c r="L9" i="4"/>
  <c r="M9" i="4" s="1"/>
  <c r="O9" i="4" s="1"/>
  <c r="Q9" i="4" s="1"/>
  <c r="U9" i="4" s="1"/>
  <c r="L28" i="4"/>
  <c r="M28" i="4" s="1"/>
  <c r="O28" i="4" s="1"/>
  <c r="Q28" i="4" s="1"/>
  <c r="U28" i="4" s="1"/>
  <c r="L30" i="4"/>
  <c r="M30" i="4" s="1"/>
  <c r="O30" i="4" s="1"/>
  <c r="Q30" i="4" s="1"/>
  <c r="U30" i="4" s="1"/>
  <c r="L24" i="4"/>
  <c r="M24" i="4" s="1"/>
  <c r="O24" i="4" s="1"/>
  <c r="Q24" i="4" s="1"/>
  <c r="U24" i="4" s="1"/>
  <c r="L19" i="4"/>
  <c r="M19" i="4" s="1"/>
  <c r="O19" i="4" s="1"/>
  <c r="Q19" i="4" s="1"/>
  <c r="U19" i="4" s="1"/>
  <c r="L10" i="4"/>
  <c r="M10" i="4" s="1"/>
  <c r="O10" i="4" s="1"/>
  <c r="Q10" i="4" s="1"/>
  <c r="U10" i="4" s="1"/>
  <c r="Q37" i="3"/>
  <c r="AQ37" i="3"/>
  <c r="Q25" i="3"/>
  <c r="AQ25" i="3"/>
  <c r="Q17" i="3"/>
  <c r="AQ17" i="3"/>
  <c r="Q40" i="3"/>
  <c r="AQ40" i="3"/>
  <c r="Q32" i="3"/>
  <c r="AQ32" i="3"/>
  <c r="Q24" i="3"/>
  <c r="AQ24" i="3"/>
  <c r="Q43" i="3"/>
  <c r="AQ43" i="3"/>
  <c r="Q39" i="3"/>
  <c r="AQ39" i="3"/>
  <c r="Q35" i="3"/>
  <c r="AQ35" i="3"/>
  <c r="Q31" i="3"/>
  <c r="AQ31" i="3"/>
  <c r="Q27" i="3"/>
  <c r="AQ27" i="3"/>
  <c r="Q23" i="3"/>
  <c r="AQ23" i="3"/>
  <c r="Q19" i="3"/>
  <c r="AQ19" i="3"/>
  <c r="Q15" i="3"/>
  <c r="AQ15" i="3"/>
  <c r="Q11" i="3"/>
  <c r="AQ11" i="3"/>
  <c r="Q7" i="3"/>
  <c r="S7" i="3" s="1"/>
  <c r="AQ7" i="3"/>
  <c r="L31" i="4"/>
  <c r="M31" i="4" s="1"/>
  <c r="O31" i="4" s="1"/>
  <c r="Q31" i="4" s="1"/>
  <c r="U31" i="4" s="1"/>
  <c r="L4" i="4"/>
  <c r="M4" i="4" s="1"/>
  <c r="L20" i="4"/>
  <c r="M20" i="4" s="1"/>
  <c r="O20" i="4" s="1"/>
  <c r="Q20" i="4" s="1"/>
  <c r="U20" i="4" s="1"/>
  <c r="L23" i="4"/>
  <c r="M23" i="4" s="1"/>
  <c r="O23" i="4" s="1"/>
  <c r="Q23" i="4" s="1"/>
  <c r="U23" i="4" s="1"/>
  <c r="L14" i="4"/>
  <c r="M14" i="4" s="1"/>
  <c r="O14" i="4" s="1"/>
  <c r="Q14" i="4" s="1"/>
  <c r="U14" i="4" s="1"/>
  <c r="L13" i="4"/>
  <c r="M13" i="4" s="1"/>
  <c r="O13" i="4" s="1"/>
  <c r="Q13" i="4" s="1"/>
  <c r="U13" i="4" s="1"/>
  <c r="L3" i="4"/>
  <c r="M3" i="4" s="1"/>
  <c r="O3" i="4" s="1"/>
  <c r="Q3" i="4" s="1"/>
  <c r="U3" i="4" s="1"/>
  <c r="L17" i="4"/>
  <c r="M17" i="4" s="1"/>
  <c r="O17" i="4" s="1"/>
  <c r="Q17" i="4" s="1"/>
  <c r="U17" i="4" s="1"/>
  <c r="Q41" i="3"/>
  <c r="AQ41" i="3"/>
  <c r="Q33" i="3"/>
  <c r="AQ33" i="3"/>
  <c r="Q21" i="3"/>
  <c r="AQ21" i="3"/>
  <c r="Q9" i="3"/>
  <c r="AQ9" i="3"/>
  <c r="Q5" i="3"/>
  <c r="AQ5" i="3"/>
  <c r="Q42" i="3"/>
  <c r="AQ42" i="3"/>
  <c r="Q38" i="3"/>
  <c r="AQ38" i="3"/>
  <c r="Q34" i="3"/>
  <c r="AQ34" i="3"/>
  <c r="Q30" i="3"/>
  <c r="AQ30" i="3"/>
  <c r="Q26" i="3"/>
  <c r="AQ26" i="3"/>
  <c r="Q22" i="3"/>
  <c r="AQ22" i="3"/>
  <c r="Q18" i="3"/>
  <c r="AQ18" i="3"/>
  <c r="Q14" i="3"/>
  <c r="AQ14" i="3"/>
  <c r="Q10" i="3"/>
  <c r="AQ10" i="3"/>
  <c r="Q6" i="3"/>
  <c r="AQ6" i="3"/>
  <c r="L15" i="4"/>
  <c r="M15" i="4" s="1"/>
  <c r="O15" i="4" s="1"/>
  <c r="Q15" i="4" s="1"/>
  <c r="U15" i="4" s="1"/>
  <c r="L18" i="4"/>
  <c r="M18" i="4" s="1"/>
  <c r="O18" i="4" s="1"/>
  <c r="Q18" i="4" s="1"/>
  <c r="U18" i="4" s="1"/>
  <c r="L29" i="4"/>
  <c r="M29" i="4" s="1"/>
  <c r="O29" i="4" s="1"/>
  <c r="Q29" i="4" s="1"/>
  <c r="U29" i="4" s="1"/>
  <c r="L7" i="4"/>
  <c r="M7" i="4" s="1"/>
  <c r="O7" i="4" s="1"/>
  <c r="Q7" i="4" s="1"/>
  <c r="U7" i="4" s="1"/>
  <c r="L21" i="4"/>
  <c r="M21" i="4" s="1"/>
  <c r="O21" i="4" s="1"/>
  <c r="Q21" i="4" s="1"/>
  <c r="U21" i="4" s="1"/>
  <c r="L27" i="4"/>
  <c r="M27" i="4" s="1"/>
  <c r="O27" i="4" s="1"/>
  <c r="Q27" i="4" s="1"/>
  <c r="U27" i="4" s="1"/>
  <c r="L2" i="4"/>
  <c r="M2" i="4" s="1"/>
  <c r="O2" i="4" s="1"/>
  <c r="Q2" i="4" s="1"/>
  <c r="U2" i="4" s="1"/>
  <c r="U34" i="4" s="1"/>
  <c r="S3" i="3"/>
  <c r="R3" i="3"/>
  <c r="R4" i="5"/>
  <c r="O4" i="4"/>
  <c r="Q4" i="4" s="1"/>
  <c r="U4" i="4" s="1"/>
  <c r="P34" i="5" l="1"/>
  <c r="P36" i="5" s="1"/>
  <c r="R3" i="5"/>
  <c r="V3" i="5" s="1"/>
  <c r="S6" i="3"/>
  <c r="R6" i="3"/>
  <c r="S22" i="3"/>
  <c r="R22" i="3"/>
  <c r="S5" i="3"/>
  <c r="R5" i="3"/>
  <c r="S10" i="3"/>
  <c r="R10" i="3"/>
  <c r="S18" i="3"/>
  <c r="R18" i="3"/>
  <c r="S26" i="3"/>
  <c r="R26" i="3"/>
  <c r="S34" i="3"/>
  <c r="R34" i="3"/>
  <c r="S42" i="3"/>
  <c r="R42" i="3"/>
  <c r="S9" i="3"/>
  <c r="R9" i="3"/>
  <c r="S33" i="3"/>
  <c r="R33" i="3"/>
  <c r="S15" i="3"/>
  <c r="R15" i="3"/>
  <c r="S23" i="3"/>
  <c r="R23" i="3"/>
  <c r="S31" i="3"/>
  <c r="R31" i="3"/>
  <c r="S39" i="3"/>
  <c r="R39" i="3"/>
  <c r="S24" i="3"/>
  <c r="R24" i="3"/>
  <c r="S40" i="3"/>
  <c r="R40" i="3"/>
  <c r="S25" i="3"/>
  <c r="R25" i="3"/>
  <c r="S16" i="3"/>
  <c r="U16" i="3" s="1"/>
  <c r="R16" i="3"/>
  <c r="S28" i="3"/>
  <c r="R28" i="3"/>
  <c r="S44" i="3"/>
  <c r="R44" i="3"/>
  <c r="S29" i="3"/>
  <c r="R29" i="3"/>
  <c r="S14" i="3"/>
  <c r="R14" i="3"/>
  <c r="S30" i="3"/>
  <c r="R30" i="3"/>
  <c r="S38" i="3"/>
  <c r="R38" i="3"/>
  <c r="S21" i="3"/>
  <c r="R21" i="3"/>
  <c r="S41" i="3"/>
  <c r="R41" i="3"/>
  <c r="S11" i="3"/>
  <c r="R11" i="3"/>
  <c r="S19" i="3"/>
  <c r="R19" i="3"/>
  <c r="S27" i="3"/>
  <c r="R27" i="3"/>
  <c r="S35" i="3"/>
  <c r="R35" i="3"/>
  <c r="S43" i="3"/>
  <c r="R43" i="3"/>
  <c r="S32" i="3"/>
  <c r="R32" i="3"/>
  <c r="S17" i="3"/>
  <c r="R17" i="3"/>
  <c r="S37" i="3"/>
  <c r="R37" i="3"/>
  <c r="R7" i="3"/>
  <c r="S12" i="3"/>
  <c r="R12" i="3"/>
  <c r="S20" i="3"/>
  <c r="U20" i="3" s="1"/>
  <c r="R20" i="3"/>
  <c r="S36" i="3"/>
  <c r="R36" i="3"/>
  <c r="S13" i="3"/>
  <c r="U13" i="3" s="1"/>
  <c r="R13" i="3"/>
  <c r="S45" i="3"/>
  <c r="R45" i="3"/>
  <c r="V4" i="5"/>
  <c r="V34" i="5" s="1"/>
  <c r="Q34" i="4"/>
  <c r="O34" i="4"/>
  <c r="O36" i="4" s="1"/>
  <c r="X12" i="4" s="1"/>
  <c r="X17" i="4" s="1"/>
  <c r="Y12" i="5" l="1"/>
  <c r="Y17" i="5" s="1"/>
  <c r="R34" i="5"/>
  <c r="U37" i="3"/>
  <c r="U32" i="3"/>
  <c r="U35" i="3"/>
  <c r="U19" i="3"/>
  <c r="U41" i="3"/>
  <c r="U38" i="3"/>
  <c r="U14" i="3"/>
  <c r="U44" i="3"/>
  <c r="U40" i="3"/>
  <c r="U39" i="3"/>
  <c r="U33" i="3"/>
  <c r="U26" i="3"/>
  <c r="U36" i="3"/>
  <c r="U23" i="3"/>
  <c r="U42" i="3"/>
  <c r="U22" i="3"/>
  <c r="U45" i="3"/>
  <c r="U12" i="3"/>
  <c r="U17" i="3"/>
  <c r="U43" i="3"/>
  <c r="U27" i="3"/>
  <c r="U21" i="3"/>
  <c r="U30" i="3"/>
  <c r="U29" i="3"/>
  <c r="U28" i="3"/>
  <c r="U25" i="3"/>
  <c r="U24" i="3"/>
  <c r="U31" i="3"/>
  <c r="U15" i="3"/>
  <c r="U34" i="3"/>
  <c r="U18" i="3"/>
  <c r="S14" i="4"/>
</calcChain>
</file>

<file path=xl/sharedStrings.xml><?xml version="1.0" encoding="utf-8"?>
<sst xmlns="http://schemas.openxmlformats.org/spreadsheetml/2006/main" count="908" uniqueCount="163">
  <si>
    <t>1- 10 D</t>
  </si>
  <si>
    <t>QC2</t>
  </si>
  <si>
    <t>SQStd</t>
  </si>
  <si>
    <t>1- 160 D</t>
  </si>
  <si>
    <t>1- 130 D</t>
  </si>
  <si>
    <t>1- 190 D</t>
  </si>
  <si>
    <t>Spike</t>
  </si>
  <si>
    <t>1- 280 D</t>
  </si>
  <si>
    <t>2</t>
  </si>
  <si>
    <t>1- 300 D</t>
  </si>
  <si>
    <t>Sample</t>
  </si>
  <si>
    <t>Level</t>
  </si>
  <si>
    <t>20 ppb</t>
  </si>
  <si>
    <t>5 ppb</t>
  </si>
  <si>
    <t>SQBlk</t>
  </si>
  <si>
    <t>1- 140 D</t>
  </si>
  <si>
    <t>&lt;0.000</t>
  </si>
  <si>
    <t>1- 110 D</t>
  </si>
  <si>
    <t>2 % HNO3</t>
  </si>
  <si>
    <t>1- 220 D</t>
  </si>
  <si>
    <t>1- 40 D</t>
  </si>
  <si>
    <t>DriftChk</t>
  </si>
  <si>
    <t>FQBlk</t>
  </si>
  <si>
    <t>IsoStd</t>
  </si>
  <si>
    <t>Bkgnd</t>
  </si>
  <si>
    <t xml:space="preserve">88 -&gt; 88  Sr  [ No Gas ] </t>
  </si>
  <si>
    <t>1- 260 D</t>
  </si>
  <si>
    <t>CalBlk</t>
  </si>
  <si>
    <t>SQISTD</t>
  </si>
  <si>
    <t>1- 120 D</t>
  </si>
  <si>
    <t>1- 80 D</t>
  </si>
  <si>
    <t>1- 70 D</t>
  </si>
  <si>
    <t>BlkVrfy</t>
  </si>
  <si>
    <t>QC4</t>
  </si>
  <si>
    <t>1- 200 D</t>
  </si>
  <si>
    <t xml:space="preserve">82 -&gt; 82  Kr ( ISTD )  [ No Gas ] </t>
  </si>
  <si>
    <t>3</t>
  </si>
  <si>
    <t>QC3</t>
  </si>
  <si>
    <t>DilStd</t>
  </si>
  <si>
    <t>1- 290 D</t>
  </si>
  <si>
    <t>Type</t>
  </si>
  <si>
    <t>1- 30 D</t>
  </si>
  <si>
    <t xml:space="preserve">185 -&gt; 185  Re ( ISTD )  [ No Gas ] </t>
  </si>
  <si>
    <t>Acq. Date-Time</t>
  </si>
  <si>
    <t>CalStd</t>
  </si>
  <si>
    <t>1- 150 D</t>
  </si>
  <si>
    <t>HETB Blank 2</t>
  </si>
  <si>
    <t>1- 20 D</t>
  </si>
  <si>
    <t>1- 170 D</t>
  </si>
  <si>
    <t>1- 270 D</t>
  </si>
  <si>
    <t xml:space="preserve">84 -&gt; 84  Sr  [ No Gas ] </t>
  </si>
  <si>
    <t>1- 240 D</t>
  </si>
  <si>
    <t>1</t>
  </si>
  <si>
    <t>1 ppb</t>
  </si>
  <si>
    <t>1- 230 D</t>
  </si>
  <si>
    <t>QC1</t>
  </si>
  <si>
    <t xml:space="preserve">86 -&gt; 86  Sr  [ No Gas ] </t>
  </si>
  <si>
    <t>HETB Sr isotope calib</t>
  </si>
  <si>
    <t>ISTD Recovery %</t>
  </si>
  <si>
    <t>CPS RSD</t>
  </si>
  <si>
    <t>1- 50 D</t>
  </si>
  <si>
    <t>CPS</t>
  </si>
  <si>
    <t>QC5</t>
  </si>
  <si>
    <t xml:space="preserve">115 -&gt; 115  In ( ISTD )  [ No Gas ] </t>
  </si>
  <si>
    <t>1- 180 D</t>
  </si>
  <si>
    <t xml:space="preserve">85 -&gt; 85  Rb ( ISTD )  [ No Gas ] </t>
  </si>
  <si>
    <t>Spike Ref</t>
  </si>
  <si>
    <t>Sample Name</t>
  </si>
  <si>
    <t>1- 90 D</t>
  </si>
  <si>
    <t>0 ppb</t>
  </si>
  <si>
    <t>CICSpike</t>
  </si>
  <si>
    <t/>
  </si>
  <si>
    <t xml:space="preserve">187 -&gt; 187  Re ( ISTD )  [ No Gas ] </t>
  </si>
  <si>
    <t>HETB Blank 1</t>
  </si>
  <si>
    <t>1- 100 D</t>
  </si>
  <si>
    <t>4</t>
  </si>
  <si>
    <t>Conc. [ ppb ]</t>
  </si>
  <si>
    <t>6</t>
  </si>
  <si>
    <t>1- 60 D</t>
  </si>
  <si>
    <t>5</t>
  </si>
  <si>
    <t>Rjct</t>
  </si>
  <si>
    <t>1- 250 D</t>
  </si>
  <si>
    <t xml:space="preserve">87 -&gt; 87  Sr  [ No Gas ] </t>
  </si>
  <si>
    <t>50 ppb</t>
  </si>
  <si>
    <t>10 ppb</t>
  </si>
  <si>
    <t>1- 210 D</t>
  </si>
  <si>
    <t>Sample name</t>
  </si>
  <si>
    <t>Blk corrected cps</t>
  </si>
  <si>
    <t>ISTD Corredcted cps</t>
  </si>
  <si>
    <t>Conc (ppb)</t>
  </si>
  <si>
    <t>ISTD average recovery</t>
  </si>
  <si>
    <t>% of istd</t>
  </si>
  <si>
    <t>correction factor</t>
  </si>
  <si>
    <t>Calib conc</t>
  </si>
  <si>
    <t>Volume</t>
  </si>
  <si>
    <t>Actual volume</t>
  </si>
  <si>
    <t>total =</t>
  </si>
  <si>
    <t>Midpoint (x)</t>
  </si>
  <si>
    <t>Conc * midpoint (Fx)</t>
  </si>
  <si>
    <r>
      <t>(x-</t>
    </r>
    <r>
      <rPr>
        <sz val="11"/>
        <color theme="1"/>
        <rFont val="Calibri"/>
        <family val="2"/>
      </rPr>
      <t>ˉ</t>
    </r>
    <r>
      <rPr>
        <sz val="11"/>
        <color theme="1"/>
        <rFont val="Calibri"/>
        <family val="2"/>
      </rPr>
      <t>x)</t>
    </r>
  </si>
  <si>
    <r>
      <t>sample mean (</t>
    </r>
    <r>
      <rPr>
        <sz val="11"/>
        <color theme="1"/>
        <rFont val="Calibri"/>
        <family val="2"/>
      </rPr>
      <t>ˉx)</t>
    </r>
    <r>
      <rPr>
        <sz val="11"/>
        <color theme="1"/>
        <rFont val="Calibri"/>
        <family val="2"/>
        <scheme val="minor"/>
      </rPr>
      <t xml:space="preserve"> =</t>
    </r>
  </si>
  <si>
    <r>
      <t>(x-</t>
    </r>
    <r>
      <rPr>
        <sz val="11"/>
        <color theme="1"/>
        <rFont val="Calibri"/>
        <family val="2"/>
      </rPr>
      <t>ˉ</t>
    </r>
    <r>
      <rPr>
        <sz val="11"/>
        <color theme="1"/>
        <rFont val="Calibri"/>
        <family val="2"/>
      </rPr>
      <t>x)^2</t>
    </r>
  </si>
  <si>
    <t>Sr-88 conc ppb (F)</t>
  </si>
  <si>
    <t>Total =</t>
  </si>
  <si>
    <t xml:space="preserve">Standdev = </t>
  </si>
  <si>
    <t>F(x-ˉx)^2</t>
  </si>
  <si>
    <r>
      <t>F(x-</t>
    </r>
    <r>
      <rPr>
        <sz val="11"/>
        <color theme="1"/>
        <rFont val="Calibri"/>
        <family val="2"/>
      </rPr>
      <t>ˉx)^3</t>
    </r>
  </si>
  <si>
    <t>Skewness =</t>
  </si>
  <si>
    <t>% of total F</t>
  </si>
  <si>
    <r>
      <t>F(x-</t>
    </r>
    <r>
      <rPr>
        <sz val="11"/>
        <color theme="1"/>
        <rFont val="Calibri"/>
        <family val="2"/>
      </rPr>
      <t>ˉx)^4</t>
    </r>
  </si>
  <si>
    <t>n(n+1)/(n-1)(n-2)(n-3) =</t>
  </si>
  <si>
    <t>sum F(x-ˉx)^4/stdev^4 =</t>
  </si>
  <si>
    <t xml:space="preserve">3(n-1)^2/(n-2)*(n-3) = </t>
  </si>
  <si>
    <t xml:space="preserve">Kurtosis = </t>
  </si>
  <si>
    <t>Sr-88 conc ppb</t>
  </si>
  <si>
    <t>Dilution factor from original</t>
  </si>
  <si>
    <t>Original conc (ppb)</t>
  </si>
  <si>
    <t>concentration factor to 20 ppb</t>
  </si>
  <si>
    <t>Mass required in 5 mL at 20 ppb</t>
  </si>
  <si>
    <t>Mass required in 10 mL to 20 ppb</t>
  </si>
  <si>
    <t>solvent volume required to concentrate to 20 ppb</t>
  </si>
  <si>
    <t>conc/10</t>
  </si>
  <si>
    <t>Using 15 mL of sample solution &lt;---</t>
  </si>
  <si>
    <t>Solvent volume required to concentrate to 20 ppb</t>
  </si>
  <si>
    <t>Empty mass</t>
  </si>
  <si>
    <t>Mass with aliquot</t>
  </si>
  <si>
    <t>Mass of aliquot</t>
  </si>
  <si>
    <t>Mass after evap</t>
  </si>
  <si>
    <t>With 3% HNO3</t>
  </si>
  <si>
    <t>Mass of 3%</t>
  </si>
  <si>
    <t>conc of original</t>
  </si>
  <si>
    <t>conc after concentration</t>
  </si>
  <si>
    <t>--</t>
  </si>
  <si>
    <t>σ</t>
  </si>
  <si>
    <t>CPS SD</t>
  </si>
  <si>
    <r>
      <t xml:space="preserve">Blk corrected cps </t>
    </r>
    <r>
      <rPr>
        <sz val="9"/>
        <color rgb="FF000000"/>
        <rFont val="Calibri"/>
        <family val="2"/>
      </rPr>
      <t>σ</t>
    </r>
  </si>
  <si>
    <t>ISTD Corredcted cps  σ</t>
  </si>
  <si>
    <r>
      <t xml:space="preserve">correction factor </t>
    </r>
    <r>
      <rPr>
        <sz val="11"/>
        <color theme="1"/>
        <rFont val="Calibri"/>
        <family val="2"/>
      </rPr>
      <t>σ</t>
    </r>
  </si>
  <si>
    <r>
      <t xml:space="preserve">ISTD average recovery </t>
    </r>
    <r>
      <rPr>
        <sz val="9"/>
        <color rgb="FF000000"/>
        <rFont val="Calibri"/>
        <family val="2"/>
      </rPr>
      <t>σ</t>
    </r>
  </si>
  <si>
    <r>
      <t xml:space="preserve">Sr-88 conc ppb (F) </t>
    </r>
    <r>
      <rPr>
        <sz val="11"/>
        <color theme="1"/>
        <rFont val="Calibri"/>
        <family val="2"/>
      </rPr>
      <t>σ</t>
    </r>
  </si>
  <si>
    <r>
      <t xml:space="preserve">Sr-88 conc ppb (F) </t>
    </r>
    <r>
      <rPr>
        <sz val="11"/>
        <color theme="1"/>
        <rFont val="Calibri"/>
        <family val="2"/>
      </rPr>
      <t>σ^2</t>
    </r>
  </si>
  <si>
    <r>
      <t xml:space="preserve">Total </t>
    </r>
    <r>
      <rPr>
        <sz val="11"/>
        <color theme="1"/>
        <rFont val="Calibri"/>
        <family val="2"/>
      </rPr>
      <t xml:space="preserve">σ </t>
    </r>
    <r>
      <rPr>
        <sz val="7.7"/>
        <color theme="1"/>
        <rFont val="Calibri"/>
        <family val="2"/>
      </rPr>
      <t>=</t>
    </r>
  </si>
  <si>
    <t>Total σ =</t>
  </si>
  <si>
    <t>Sr-88 conc ppb (F) σ</t>
  </si>
  <si>
    <r>
      <t xml:space="preserve">% of total F </t>
    </r>
    <r>
      <rPr>
        <sz val="11"/>
        <color theme="1"/>
        <rFont val="Calibri"/>
        <family val="2"/>
      </rPr>
      <t>σ</t>
    </r>
  </si>
  <si>
    <r>
      <t xml:space="preserve">% of istd </t>
    </r>
    <r>
      <rPr>
        <sz val="9"/>
        <color rgb="FF000000"/>
        <rFont val="Calibri"/>
        <family val="2"/>
      </rPr>
      <t>σ</t>
    </r>
  </si>
  <si>
    <r>
      <t>% of total F 2</t>
    </r>
    <r>
      <rPr>
        <sz val="11"/>
        <color theme="1"/>
        <rFont val="Calibri"/>
        <family val="2"/>
      </rPr>
      <t>σ</t>
    </r>
  </si>
  <si>
    <t>Fx</t>
  </si>
  <si>
    <t xml:space="preserve">total = </t>
  </si>
  <si>
    <t>sample mean =</t>
  </si>
  <si>
    <r>
      <t>(x-x</t>
    </r>
    <r>
      <rPr>
        <sz val="11"/>
        <color theme="1"/>
        <rFont val="Calibri"/>
        <family val="2"/>
      </rPr>
      <t>¯</t>
    </r>
    <r>
      <rPr>
        <sz val="8.8000000000000007"/>
        <color theme="1"/>
        <rFont val="Calibri"/>
        <family val="2"/>
      </rPr>
      <t>)</t>
    </r>
  </si>
  <si>
    <r>
      <t>(x-x</t>
    </r>
    <r>
      <rPr>
        <sz val="11"/>
        <color theme="1"/>
        <rFont val="Calibri"/>
        <family val="2"/>
      </rPr>
      <t>¯</t>
    </r>
    <r>
      <rPr>
        <sz val="8.8000000000000007"/>
        <color theme="1"/>
        <rFont val="Calibri"/>
        <family val="2"/>
      </rPr>
      <t>)^2</t>
    </r>
  </si>
  <si>
    <r>
      <t>f(x-x</t>
    </r>
    <r>
      <rPr>
        <sz val="11"/>
        <color theme="1"/>
        <rFont val="Calibri"/>
        <family val="2"/>
      </rPr>
      <t>¯</t>
    </r>
    <r>
      <rPr>
        <sz val="8.8000000000000007"/>
        <color theme="1"/>
        <rFont val="Calibri"/>
        <family val="2"/>
      </rPr>
      <t>)^2</t>
    </r>
  </si>
  <si>
    <r>
      <t>f(x-x</t>
    </r>
    <r>
      <rPr>
        <sz val="11"/>
        <color theme="1"/>
        <rFont val="Calibri"/>
        <family val="2"/>
      </rPr>
      <t>¯</t>
    </r>
    <r>
      <rPr>
        <sz val="8.8000000000000007"/>
        <color theme="1"/>
        <rFont val="Calibri"/>
        <family val="2"/>
      </rPr>
      <t>)^3</t>
    </r>
  </si>
  <si>
    <t>s =</t>
  </si>
  <si>
    <t>Skewness calc</t>
  </si>
  <si>
    <t>n/((n-1)*(n-2))</t>
  </si>
  <si>
    <t xml:space="preserve">s ^3 </t>
  </si>
  <si>
    <t>(Σf(x-x¯)^3)/s^3</t>
  </si>
  <si>
    <t>skewness</t>
  </si>
  <si>
    <t>vol</t>
  </si>
  <si>
    <t>%</t>
  </si>
  <si>
    <t xml:space="preserve">mean =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</si>
</sst>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yyyy/mm/dd\ h:mm\ AM/PM"/>
  </numFmts>
  <fonts count="7" x14ac:knownFonts="1">
    <font>
      <sz val="11"/>
      <color theme="1"/>
      <name val="Calibri"/>
      <family val="2"/>
      <scheme val="minor"/>
    </font>
    <font>
      <sz val="9"/>
      <color rgb="FF000000"/>
      <name val="Microsoft Sans Serif"/>
      <family val="2"/>
    </font>
    <font>
      <sz val="9"/>
      <name val="Microsoft Sans Serif"/>
      <family val="2"/>
    </font>
    <font>
      <sz val="11"/>
      <color theme="1"/>
      <name val="Calibri"/>
      <family val="2"/>
    </font>
    <font>
      <sz val="9"/>
      <color rgb="FF000000"/>
      <name val="Calibri"/>
      <family val="2"/>
    </font>
    <font>
      <sz val="7.7"/>
      <color theme="1"/>
      <name val="Calibri"/>
      <family val="2"/>
    </font>
    <font>
      <sz val="8.8000000000000007"/>
      <color theme="1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rgb="FFF0F0F0"/>
      </patternFill>
    </fill>
    <fill>
      <patternFill patternType="solid">
        <fgColor rgb="FFEFEFEF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7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left" vertical="top"/>
    </xf>
    <xf numFmtId="164" fontId="2" fillId="0" borderId="1" xfId="0" applyNumberFormat="1" applyFont="1" applyBorder="1" applyAlignment="1">
      <alignment horizontal="left" vertical="top"/>
    </xf>
    <xf numFmtId="0" fontId="2" fillId="0" borderId="1" xfId="0" applyFont="1" applyBorder="1" applyAlignment="1">
      <alignment horizontal="right" vertical="top"/>
    </xf>
    <xf numFmtId="0" fontId="2" fillId="0" borderId="1" xfId="0" applyFont="1" applyBorder="1" applyAlignment="1">
      <alignment horizontal="left" vertical="center"/>
    </xf>
    <xf numFmtId="0" fontId="2" fillId="3" borderId="1" xfId="0" applyFont="1" applyFill="1" applyBorder="1" applyAlignment="1">
      <alignment horizontal="right" vertical="top"/>
    </xf>
    <xf numFmtId="0" fontId="2" fillId="4" borderId="1" xfId="0" applyFont="1" applyFill="1" applyBorder="1" applyAlignment="1">
      <alignment horizontal="left" vertical="top"/>
    </xf>
    <xf numFmtId="0" fontId="2" fillId="4" borderId="1" xfId="0" applyFont="1" applyFill="1" applyBorder="1" applyAlignment="1">
      <alignment horizontal="right" vertical="top"/>
    </xf>
    <xf numFmtId="0" fontId="0" fillId="4" borderId="0" xfId="0" applyFill="1"/>
    <xf numFmtId="0" fontId="2" fillId="5" borderId="1" xfId="0" applyFont="1" applyFill="1" applyBorder="1" applyAlignment="1">
      <alignment horizontal="right" vertical="top"/>
    </xf>
    <xf numFmtId="0" fontId="1" fillId="2" borderId="5" xfId="0" applyFont="1" applyFill="1" applyBorder="1" applyAlignment="1">
      <alignment horizontal="center" vertical="center"/>
    </xf>
    <xf numFmtId="0" fontId="0" fillId="0" borderId="1" xfId="0" applyBorder="1"/>
    <xf numFmtId="0" fontId="0" fillId="0" borderId="7" xfId="0" applyBorder="1"/>
    <xf numFmtId="0" fontId="0" fillId="0" borderId="6" xfId="0" applyBorder="1"/>
    <xf numFmtId="0" fontId="0" fillId="0" borderId="0" xfId="0" quotePrefix="1"/>
    <xf numFmtId="0" fontId="4" fillId="2" borderId="5" xfId="0" applyFont="1" applyFill="1" applyBorder="1" applyAlignment="1">
      <alignment horizontal="center" vertical="center"/>
    </xf>
    <xf numFmtId="0" fontId="1" fillId="6" borderId="1" xfId="0" applyFont="1" applyFill="1" applyBorder="1" applyAlignment="1">
      <alignment horizontal="center" vertical="center"/>
    </xf>
    <xf numFmtId="0" fontId="2" fillId="6" borderId="1" xfId="0" applyFont="1" applyFill="1" applyBorder="1" applyAlignment="1">
      <alignment horizontal="right" vertical="top"/>
    </xf>
    <xf numFmtId="0" fontId="0" fillId="6" borderId="0" xfId="0" applyFill="1"/>
    <xf numFmtId="0" fontId="1" fillId="6" borderId="3" xfId="0" applyFont="1" applyFill="1" applyBorder="1" applyAlignment="1">
      <alignment horizontal="center" vertical="center"/>
    </xf>
    <xf numFmtId="0" fontId="4" fillId="6" borderId="5" xfId="0" applyFont="1" applyFill="1" applyBorder="1" applyAlignment="1">
      <alignment horizontal="center" vertical="center"/>
    </xf>
    <xf numFmtId="0" fontId="0" fillId="6" borderId="1" xfId="0" applyFill="1" applyBorder="1"/>
    <xf numFmtId="0" fontId="0" fillId="0" borderId="4" xfId="0" applyBorder="1"/>
    <xf numFmtId="0" fontId="2" fillId="0" borderId="4" xfId="0" applyFont="1" applyBorder="1" applyAlignment="1">
      <alignment horizontal="left" vertical="top"/>
    </xf>
    <xf numFmtId="0" fontId="2" fillId="0" borderId="8" xfId="0" applyFont="1" applyBorder="1" applyAlignment="1">
      <alignment horizontal="left" vertical="top"/>
    </xf>
    <xf numFmtId="0" fontId="2" fillId="0" borderId="9" xfId="0" applyFont="1" applyBorder="1" applyAlignment="1">
      <alignment horizontal="left" vertical="top"/>
    </xf>
    <xf numFmtId="0" fontId="2" fillId="0" borderId="10" xfId="0" applyFont="1" applyBorder="1" applyAlignment="1">
      <alignment horizontal="left" vertical="top"/>
    </xf>
    <xf numFmtId="0" fontId="2" fillId="0" borderId="11" xfId="0" applyFont="1" applyBorder="1" applyAlignment="1">
      <alignment horizontal="left" vertical="top"/>
    </xf>
    <xf numFmtId="0" fontId="0" fillId="6" borderId="7" xfId="0" applyFill="1" applyBorder="1"/>
    <xf numFmtId="0" fontId="0" fillId="0" borderId="12" xfId="0" applyBorder="1"/>
    <xf numFmtId="0" fontId="0" fillId="0" borderId="13" xfId="0" applyBorder="1"/>
    <xf numFmtId="0" fontId="0" fillId="6" borderId="13" xfId="0" applyFill="1" applyBorder="1"/>
    <xf numFmtId="0" fontId="0" fillId="0" borderId="14" xfId="0" applyBorder="1"/>
    <xf numFmtId="0" fontId="2" fillId="0" borderId="2" xfId="0" applyFont="1" applyBorder="1" applyAlignment="1">
      <alignment horizontal="left" vertical="top"/>
    </xf>
    <xf numFmtId="0" fontId="0" fillId="0" borderId="11" xfId="0" applyBorder="1"/>
    <xf numFmtId="0" fontId="0" fillId="4" borderId="1" xfId="0" applyFill="1" applyBorder="1"/>
    <xf numFmtId="0" fontId="0" fillId="0" borderId="1" xfId="0" applyFill="1" applyBorder="1"/>
    <xf numFmtId="0" fontId="1" fillId="2" borderId="15" xfId="0" applyFont="1" applyFill="1" applyBorder="1" applyAlignment="1">
      <alignment horizontal="center" vertical="center"/>
    </xf>
    <xf numFmtId="0" fontId="1" fillId="6" borderId="16" xfId="0" applyFont="1" applyFill="1" applyBorder="1" applyAlignment="1">
      <alignment horizontal="center" vertical="center"/>
    </xf>
    <xf numFmtId="0" fontId="1" fillId="2" borderId="16" xfId="0" applyFont="1" applyFill="1" applyBorder="1" applyAlignment="1">
      <alignment horizontal="center" vertical="center"/>
    </xf>
    <xf numFmtId="0" fontId="0" fillId="0" borderId="16" xfId="0" applyBorder="1"/>
    <xf numFmtId="0" fontId="0" fillId="6" borderId="17" xfId="0" applyFill="1" applyBorder="1"/>
    <xf numFmtId="0" fontId="0" fillId="0" borderId="18" xfId="0" applyBorder="1"/>
    <xf numFmtId="0" fontId="0" fillId="6" borderId="19" xfId="0" applyFill="1" applyBorder="1"/>
    <xf numFmtId="0" fontId="0" fillId="0" borderId="20" xfId="0" applyBorder="1"/>
    <xf numFmtId="0" fontId="0" fillId="6" borderId="21" xfId="0" applyFill="1" applyBorder="1"/>
    <xf numFmtId="0" fontId="0" fillId="4" borderId="20" xfId="0" applyFill="1" applyBorder="1"/>
    <xf numFmtId="0" fontId="0" fillId="4" borderId="15" xfId="0" applyFill="1" applyBorder="1"/>
    <xf numFmtId="0" fontId="0" fillId="4" borderId="16" xfId="0" applyFill="1" applyBorder="1"/>
    <xf numFmtId="0" fontId="0" fillId="4" borderId="21" xfId="0" applyFill="1" applyBorder="1"/>
    <xf numFmtId="0" fontId="0" fillId="4" borderId="17" xfId="0" applyFill="1" applyBorder="1"/>
    <xf numFmtId="0" fontId="0" fillId="0" borderId="25" xfId="0" applyBorder="1"/>
    <xf numFmtId="0" fontId="0" fillId="0" borderId="26" xfId="0" applyBorder="1"/>
    <xf numFmtId="0" fontId="0" fillId="0" borderId="2" xfId="0" applyBorder="1"/>
    <xf numFmtId="0" fontId="0" fillId="0" borderId="27" xfId="0" applyBorder="1"/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0" fillId="0" borderId="22" xfId="0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24" xfId="0" applyBorder="1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0" fillId="0" borderId="0" xfId="0" applyBorder="1"/>
    <xf numFmtId="0" fontId="3" fillId="0" borderId="0" xfId="0" applyFont="1"/>
    <xf numFmtId="11" fontId="0" fillId="0" borderId="0" xfId="0" applyNumberFormat="1"/>
    <xf numFmtId="0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Sr-88 calib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intercept val="0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Sheet2!$T$3:$T$8</c:f>
              <c:numCache>
                <c:formatCode>General</c:formatCode>
                <c:ptCount val="6"/>
                <c:pt idx="0">
                  <c:v>0</c:v>
                </c:pt>
                <c:pt idx="1">
                  <c:v>1.4542248949224219</c:v>
                </c:pt>
                <c:pt idx="2">
                  <c:v>7.2463302356859263</c:v>
                </c:pt>
                <c:pt idx="3">
                  <c:v>14.702252783625221</c:v>
                </c:pt>
                <c:pt idx="4">
                  <c:v>29.442379706217881</c:v>
                </c:pt>
                <c:pt idx="5">
                  <c:v>73.115162866797675</c:v>
                </c:pt>
              </c:numCache>
            </c:numRef>
          </c:xVal>
          <c:yVal>
            <c:numRef>
              <c:f>Sheet2!$Q$3:$Q$8</c:f>
              <c:numCache>
                <c:formatCode>General</c:formatCode>
                <c:ptCount val="6"/>
                <c:pt idx="0">
                  <c:v>0</c:v>
                </c:pt>
                <c:pt idx="1">
                  <c:v>12457.219259747179</c:v>
                </c:pt>
                <c:pt idx="2">
                  <c:v>63871.736455086138</c:v>
                </c:pt>
                <c:pt idx="3">
                  <c:v>127250.45369206685</c:v>
                </c:pt>
                <c:pt idx="4">
                  <c:v>251399.25408355321</c:v>
                </c:pt>
                <c:pt idx="5">
                  <c:v>627571.05919716577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C25-437C-96EA-CF4FD88F38F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38479744"/>
        <c:axId val="338481384"/>
      </c:scatterChart>
      <c:valAx>
        <c:axId val="33847974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38481384"/>
        <c:crosses val="autoZero"/>
        <c:crossBetween val="midCat"/>
      </c:valAx>
      <c:valAx>
        <c:axId val="3384813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3847974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HETB 1 mL/min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Sheet3!$C$2:$C$31</c:f>
              <c:numCache>
                <c:formatCode>General</c:formatCode>
                <c:ptCount val="30"/>
                <c:pt idx="0">
                  <c:v>8.2427722222222233</c:v>
                </c:pt>
                <c:pt idx="1">
                  <c:v>16.485544444444447</c:v>
                </c:pt>
                <c:pt idx="2">
                  <c:v>24.728316666666672</c:v>
                </c:pt>
                <c:pt idx="3">
                  <c:v>32.971088888888893</c:v>
                </c:pt>
                <c:pt idx="4">
                  <c:v>41.213861111111115</c:v>
                </c:pt>
                <c:pt idx="5">
                  <c:v>49.456633333333343</c:v>
                </c:pt>
                <c:pt idx="6">
                  <c:v>57.699405555555565</c:v>
                </c:pt>
                <c:pt idx="7">
                  <c:v>65.942177777777786</c:v>
                </c:pt>
                <c:pt idx="8">
                  <c:v>74.184950000000015</c:v>
                </c:pt>
                <c:pt idx="9">
                  <c:v>82.427722222222229</c:v>
                </c:pt>
                <c:pt idx="10">
                  <c:v>90.670494444444458</c:v>
                </c:pt>
                <c:pt idx="11">
                  <c:v>98.913266666666686</c:v>
                </c:pt>
                <c:pt idx="12">
                  <c:v>107.1560388888889</c:v>
                </c:pt>
                <c:pt idx="13">
                  <c:v>115.39881111111113</c:v>
                </c:pt>
                <c:pt idx="14">
                  <c:v>123.64158333333334</c:v>
                </c:pt>
                <c:pt idx="15">
                  <c:v>131.88435555555557</c:v>
                </c:pt>
                <c:pt idx="16">
                  <c:v>140.12712777777779</c:v>
                </c:pt>
                <c:pt idx="17">
                  <c:v>148.36990000000003</c:v>
                </c:pt>
                <c:pt idx="18">
                  <c:v>156.61267222222224</c:v>
                </c:pt>
                <c:pt idx="19">
                  <c:v>164.85544444444446</c:v>
                </c:pt>
                <c:pt idx="20">
                  <c:v>173.0982166666667</c:v>
                </c:pt>
                <c:pt idx="21">
                  <c:v>181.34098888888892</c:v>
                </c:pt>
                <c:pt idx="22">
                  <c:v>189.58376111111113</c:v>
                </c:pt>
                <c:pt idx="23">
                  <c:v>197.82653333333337</c:v>
                </c:pt>
                <c:pt idx="24">
                  <c:v>206.06930555555559</c:v>
                </c:pt>
                <c:pt idx="25">
                  <c:v>214.3120777777778</c:v>
                </c:pt>
                <c:pt idx="26">
                  <c:v>222.55485000000002</c:v>
                </c:pt>
                <c:pt idx="27">
                  <c:v>230.79762222222226</c:v>
                </c:pt>
                <c:pt idx="28">
                  <c:v>239.04039444444447</c:v>
                </c:pt>
                <c:pt idx="29">
                  <c:v>247.28316666666669</c:v>
                </c:pt>
              </c:numCache>
            </c:numRef>
          </c:xVal>
          <c:yVal>
            <c:numRef>
              <c:f>Sheet3!$D$2:$D$31</c:f>
              <c:numCache>
                <c:formatCode>General</c:formatCode>
                <c:ptCount val="30"/>
                <c:pt idx="0">
                  <c:v>-0.19157606917335676</c:v>
                </c:pt>
                <c:pt idx="1">
                  <c:v>-0.10833467353005069</c:v>
                </c:pt>
                <c:pt idx="2">
                  <c:v>0.1869323969606933</c:v>
                </c:pt>
                <c:pt idx="3">
                  <c:v>1.2753826452168577</c:v>
                </c:pt>
                <c:pt idx="4">
                  <c:v>3.8886407938424359</c:v>
                </c:pt>
                <c:pt idx="5">
                  <c:v>8.3962075175004554</c:v>
                </c:pt>
                <c:pt idx="6">
                  <c:v>14.814397553475512</c:v>
                </c:pt>
                <c:pt idx="7">
                  <c:v>22.40901014155083</c:v>
                </c:pt>
                <c:pt idx="8">
                  <c:v>29.574900560610107</c:v>
                </c:pt>
                <c:pt idx="9">
                  <c:v>36.066396523543936</c:v>
                </c:pt>
                <c:pt idx="10">
                  <c:v>39.927100933382725</c:v>
                </c:pt>
                <c:pt idx="11">
                  <c:v>41.452231472605689</c:v>
                </c:pt>
                <c:pt idx="12">
                  <c:v>40.270052610981764</c:v>
                </c:pt>
                <c:pt idx="13">
                  <c:v>38.306995568265727</c:v>
                </c:pt>
                <c:pt idx="14">
                  <c:v>34.720070907503498</c:v>
                </c:pt>
                <c:pt idx="15">
                  <c:v>30.003542678298025</c:v>
                </c:pt>
                <c:pt idx="16">
                  <c:v>25.396775477889406</c:v>
                </c:pt>
                <c:pt idx="17">
                  <c:v>21.009701330968937</c:v>
                </c:pt>
                <c:pt idx="18">
                  <c:v>16.683533278986417</c:v>
                </c:pt>
                <c:pt idx="19">
                  <c:v>13.09195885013961</c:v>
                </c:pt>
                <c:pt idx="20">
                  <c:v>10.046241997867204</c:v>
                </c:pt>
                <c:pt idx="21">
                  <c:v>7.5758958262646106</c:v>
                </c:pt>
                <c:pt idx="22">
                  <c:v>5.4932408745603203</c:v>
                </c:pt>
                <c:pt idx="23">
                  <c:v>4.1798594138263825</c:v>
                </c:pt>
                <c:pt idx="24">
                  <c:v>2.8643222195662239</c:v>
                </c:pt>
                <c:pt idx="25">
                  <c:v>2.7670908243110222</c:v>
                </c:pt>
                <c:pt idx="26">
                  <c:v>1.4561400788667236</c:v>
                </c:pt>
                <c:pt idx="27">
                  <c:v>1.0090863616648689</c:v>
                </c:pt>
                <c:pt idx="28">
                  <c:v>1.0393390008535275</c:v>
                </c:pt>
                <c:pt idx="29">
                  <c:v>0.85123753050205264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A7B-43C4-9D4E-9BA80672EFB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54542032"/>
        <c:axId val="654542688"/>
      </c:scatterChart>
      <c:valAx>
        <c:axId val="65454203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54542688"/>
        <c:crosses val="autoZero"/>
        <c:crossBetween val="midCat"/>
      </c:valAx>
      <c:valAx>
        <c:axId val="654542688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5454203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HETB 1 mL/min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'Sheet3 (2)'!$C$2:$C$31</c:f>
              <c:numCache>
                <c:formatCode>General</c:formatCode>
                <c:ptCount val="30"/>
                <c:pt idx="0">
                  <c:v>8.2427722222222233</c:v>
                </c:pt>
                <c:pt idx="1">
                  <c:v>16.485544444444447</c:v>
                </c:pt>
                <c:pt idx="2">
                  <c:v>24.728316666666672</c:v>
                </c:pt>
                <c:pt idx="3">
                  <c:v>32.971088888888893</c:v>
                </c:pt>
                <c:pt idx="4">
                  <c:v>41.213861111111115</c:v>
                </c:pt>
                <c:pt idx="5">
                  <c:v>49.456633333333343</c:v>
                </c:pt>
                <c:pt idx="6">
                  <c:v>57.699405555555565</c:v>
                </c:pt>
                <c:pt idx="7">
                  <c:v>65.942177777777786</c:v>
                </c:pt>
                <c:pt idx="8">
                  <c:v>74.184950000000015</c:v>
                </c:pt>
                <c:pt idx="9">
                  <c:v>82.427722222222229</c:v>
                </c:pt>
                <c:pt idx="10">
                  <c:v>90.670494444444458</c:v>
                </c:pt>
                <c:pt idx="11">
                  <c:v>98.913266666666686</c:v>
                </c:pt>
                <c:pt idx="12">
                  <c:v>107.1560388888889</c:v>
                </c:pt>
                <c:pt idx="13">
                  <c:v>115.39881111111113</c:v>
                </c:pt>
                <c:pt idx="14">
                  <c:v>123.64158333333334</c:v>
                </c:pt>
                <c:pt idx="15">
                  <c:v>131.88435555555557</c:v>
                </c:pt>
                <c:pt idx="16">
                  <c:v>140.12712777777779</c:v>
                </c:pt>
                <c:pt idx="17">
                  <c:v>148.36990000000003</c:v>
                </c:pt>
                <c:pt idx="18">
                  <c:v>156.61267222222224</c:v>
                </c:pt>
                <c:pt idx="19">
                  <c:v>164.85544444444446</c:v>
                </c:pt>
                <c:pt idx="20">
                  <c:v>173.0982166666667</c:v>
                </c:pt>
                <c:pt idx="21">
                  <c:v>181.34098888888892</c:v>
                </c:pt>
                <c:pt idx="22">
                  <c:v>189.58376111111113</c:v>
                </c:pt>
                <c:pt idx="23">
                  <c:v>197.82653333333337</c:v>
                </c:pt>
                <c:pt idx="24">
                  <c:v>206.06930555555559</c:v>
                </c:pt>
                <c:pt idx="25">
                  <c:v>214.3120777777778</c:v>
                </c:pt>
                <c:pt idx="26">
                  <c:v>222.55485000000002</c:v>
                </c:pt>
                <c:pt idx="27">
                  <c:v>230.79762222222226</c:v>
                </c:pt>
                <c:pt idx="28">
                  <c:v>239.04039444444447</c:v>
                </c:pt>
                <c:pt idx="29">
                  <c:v>247.28316666666669</c:v>
                </c:pt>
              </c:numCache>
            </c:numRef>
          </c:xVal>
          <c:yVal>
            <c:numRef>
              <c:f>'Sheet3 (2)'!$D$2:$D$31</c:f>
              <c:numCache>
                <c:formatCode>General</c:formatCode>
                <c:ptCount val="30"/>
                <c:pt idx="0">
                  <c:v>-0.19157606917335676</c:v>
                </c:pt>
                <c:pt idx="1">
                  <c:v>-0.10833467353005069</c:v>
                </c:pt>
                <c:pt idx="2">
                  <c:v>0.1869323969606933</c:v>
                </c:pt>
                <c:pt idx="3">
                  <c:v>1.2753826452168577</c:v>
                </c:pt>
                <c:pt idx="4">
                  <c:v>3.8886407938424359</c:v>
                </c:pt>
                <c:pt idx="5">
                  <c:v>8.3962075175004554</c:v>
                </c:pt>
                <c:pt idx="6">
                  <c:v>14.814397553475512</c:v>
                </c:pt>
                <c:pt idx="7">
                  <c:v>22.40901014155083</c:v>
                </c:pt>
                <c:pt idx="8">
                  <c:v>29.574900560610107</c:v>
                </c:pt>
                <c:pt idx="9">
                  <c:v>36.066396523543936</c:v>
                </c:pt>
                <c:pt idx="10">
                  <c:v>39.927100933382725</c:v>
                </c:pt>
                <c:pt idx="11">
                  <c:v>41.452231472605689</c:v>
                </c:pt>
                <c:pt idx="12">
                  <c:v>40.270052610981764</c:v>
                </c:pt>
                <c:pt idx="13">
                  <c:v>38.306995568265727</c:v>
                </c:pt>
                <c:pt idx="14">
                  <c:v>34.720070907503498</c:v>
                </c:pt>
                <c:pt idx="15">
                  <c:v>30.003542678298025</c:v>
                </c:pt>
                <c:pt idx="16">
                  <c:v>25.396775477889406</c:v>
                </c:pt>
                <c:pt idx="17">
                  <c:v>21.009701330968937</c:v>
                </c:pt>
                <c:pt idx="18">
                  <c:v>16.683533278986417</c:v>
                </c:pt>
                <c:pt idx="19">
                  <c:v>13.09195885013961</c:v>
                </c:pt>
                <c:pt idx="20">
                  <c:v>10.046241997867204</c:v>
                </c:pt>
                <c:pt idx="21">
                  <c:v>7.5758958262646106</c:v>
                </c:pt>
                <c:pt idx="22">
                  <c:v>5.4932408745603203</c:v>
                </c:pt>
                <c:pt idx="23">
                  <c:v>4.1798594138263825</c:v>
                </c:pt>
                <c:pt idx="24">
                  <c:v>2.8643222195662239</c:v>
                </c:pt>
                <c:pt idx="25">
                  <c:v>2.7670908243110222</c:v>
                </c:pt>
                <c:pt idx="26">
                  <c:v>1.4561400788667236</c:v>
                </c:pt>
                <c:pt idx="27">
                  <c:v>1.0090863616648689</c:v>
                </c:pt>
                <c:pt idx="28">
                  <c:v>1.0393390008535275</c:v>
                </c:pt>
                <c:pt idx="29">
                  <c:v>0.85123753050205264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B57-44C9-8A43-EA8EE0FF42B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54542032"/>
        <c:axId val="654542688"/>
      </c:scatterChart>
      <c:valAx>
        <c:axId val="65454203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54542688"/>
        <c:crosses val="autoZero"/>
        <c:crossBetween val="midCat"/>
      </c:valAx>
      <c:valAx>
        <c:axId val="654542688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5454203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HETB 1 mL/min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'Sheet3 redo'!$C$2:$C$31</c:f>
              <c:numCache>
                <c:formatCode>General</c:formatCode>
                <c:ptCount val="30"/>
                <c:pt idx="0">
                  <c:v>8.2427722222222233</c:v>
                </c:pt>
                <c:pt idx="1">
                  <c:v>16.485544444444447</c:v>
                </c:pt>
                <c:pt idx="2">
                  <c:v>24.728316666666672</c:v>
                </c:pt>
                <c:pt idx="3">
                  <c:v>32.971088888888893</c:v>
                </c:pt>
                <c:pt idx="4">
                  <c:v>41.213861111111115</c:v>
                </c:pt>
                <c:pt idx="5">
                  <c:v>49.456633333333343</c:v>
                </c:pt>
                <c:pt idx="6">
                  <c:v>57.699405555555565</c:v>
                </c:pt>
                <c:pt idx="7">
                  <c:v>65.942177777777786</c:v>
                </c:pt>
                <c:pt idx="8">
                  <c:v>74.184950000000015</c:v>
                </c:pt>
                <c:pt idx="9">
                  <c:v>82.427722222222229</c:v>
                </c:pt>
                <c:pt idx="10">
                  <c:v>90.670494444444458</c:v>
                </c:pt>
                <c:pt idx="11">
                  <c:v>98.913266666666686</c:v>
                </c:pt>
                <c:pt idx="12">
                  <c:v>107.1560388888889</c:v>
                </c:pt>
                <c:pt idx="13">
                  <c:v>115.39881111111113</c:v>
                </c:pt>
                <c:pt idx="14">
                  <c:v>123.64158333333334</c:v>
                </c:pt>
                <c:pt idx="15">
                  <c:v>131.88435555555557</c:v>
                </c:pt>
                <c:pt idx="16">
                  <c:v>140.12712777777779</c:v>
                </c:pt>
                <c:pt idx="17">
                  <c:v>148.36990000000003</c:v>
                </c:pt>
                <c:pt idx="18">
                  <c:v>156.61267222222224</c:v>
                </c:pt>
                <c:pt idx="19">
                  <c:v>164.85544444444446</c:v>
                </c:pt>
                <c:pt idx="20">
                  <c:v>173.0982166666667</c:v>
                </c:pt>
                <c:pt idx="21">
                  <c:v>181.34098888888892</c:v>
                </c:pt>
                <c:pt idx="22">
                  <c:v>189.58376111111113</c:v>
                </c:pt>
                <c:pt idx="23">
                  <c:v>197.82653333333337</c:v>
                </c:pt>
                <c:pt idx="24">
                  <c:v>206.06930555555559</c:v>
                </c:pt>
                <c:pt idx="25">
                  <c:v>214.3120777777778</c:v>
                </c:pt>
                <c:pt idx="26">
                  <c:v>222.55485000000002</c:v>
                </c:pt>
                <c:pt idx="27">
                  <c:v>230.79762222222226</c:v>
                </c:pt>
                <c:pt idx="28">
                  <c:v>239.04039444444447</c:v>
                </c:pt>
                <c:pt idx="29">
                  <c:v>247.28316666666669</c:v>
                </c:pt>
              </c:numCache>
            </c:numRef>
          </c:xVal>
          <c:yVal>
            <c:numRef>
              <c:f>'Sheet3 redo'!$D$2:$D$31</c:f>
              <c:numCache>
                <c:formatCode>General</c:formatCode>
                <c:ptCount val="30"/>
                <c:pt idx="0">
                  <c:v>-0.19157606917335676</c:v>
                </c:pt>
                <c:pt idx="1">
                  <c:v>-0.10833467353005069</c:v>
                </c:pt>
                <c:pt idx="2">
                  <c:v>0.1869323969606933</c:v>
                </c:pt>
                <c:pt idx="3">
                  <c:v>1.2753826452168577</c:v>
                </c:pt>
                <c:pt idx="4">
                  <c:v>3.8886407938424359</c:v>
                </c:pt>
                <c:pt idx="5">
                  <c:v>8.3962075175004554</c:v>
                </c:pt>
                <c:pt idx="6">
                  <c:v>14.814397553475512</c:v>
                </c:pt>
                <c:pt idx="7">
                  <c:v>22.40901014155083</c:v>
                </c:pt>
                <c:pt idx="8">
                  <c:v>29.574900560610107</c:v>
                </c:pt>
                <c:pt idx="9">
                  <c:v>36.066396523543936</c:v>
                </c:pt>
                <c:pt idx="10">
                  <c:v>39.927100933382725</c:v>
                </c:pt>
                <c:pt idx="11">
                  <c:v>41.452231472605689</c:v>
                </c:pt>
                <c:pt idx="12">
                  <c:v>40.270052610981764</c:v>
                </c:pt>
                <c:pt idx="13">
                  <c:v>38.306995568265727</c:v>
                </c:pt>
                <c:pt idx="14">
                  <c:v>34.720070907503498</c:v>
                </c:pt>
                <c:pt idx="15">
                  <c:v>30.003542678298025</c:v>
                </c:pt>
                <c:pt idx="16">
                  <c:v>25.396775477889406</c:v>
                </c:pt>
                <c:pt idx="17">
                  <c:v>21.009701330968937</c:v>
                </c:pt>
                <c:pt idx="18">
                  <c:v>16.683533278986417</c:v>
                </c:pt>
                <c:pt idx="19">
                  <c:v>13.09195885013961</c:v>
                </c:pt>
                <c:pt idx="20">
                  <c:v>10.046241997867204</c:v>
                </c:pt>
                <c:pt idx="21">
                  <c:v>7.5758958262646106</c:v>
                </c:pt>
                <c:pt idx="22">
                  <c:v>5.4932408745603203</c:v>
                </c:pt>
                <c:pt idx="23">
                  <c:v>4.1798594138263825</c:v>
                </c:pt>
                <c:pt idx="24">
                  <c:v>2.8643222195662239</c:v>
                </c:pt>
                <c:pt idx="25">
                  <c:v>2.7670908243110222</c:v>
                </c:pt>
                <c:pt idx="26">
                  <c:v>1.4561400788667236</c:v>
                </c:pt>
                <c:pt idx="27">
                  <c:v>1.0090863616648689</c:v>
                </c:pt>
                <c:pt idx="28">
                  <c:v>1.0393390008535275</c:v>
                </c:pt>
                <c:pt idx="29">
                  <c:v>0.85123753050205264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57A-4D7D-9E97-50451BDCEE2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54542032"/>
        <c:axId val="654542688"/>
      </c:scatterChart>
      <c:valAx>
        <c:axId val="65454203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54542688"/>
        <c:crosses val="autoZero"/>
        <c:crossBetween val="midCat"/>
      </c:valAx>
      <c:valAx>
        <c:axId val="654542688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5454203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552450</xdr:colOff>
      <xdr:row>46</xdr:row>
      <xdr:rowOff>95250</xdr:rowOff>
    </xdr:from>
    <xdr:to>
      <xdr:col>19</xdr:col>
      <xdr:colOff>533400</xdr:colOff>
      <xdr:row>60</xdr:row>
      <xdr:rowOff>171450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76941</xdr:colOff>
      <xdr:row>18</xdr:row>
      <xdr:rowOff>187960</xdr:rowOff>
    </xdr:from>
    <xdr:to>
      <xdr:col>32</xdr:col>
      <xdr:colOff>297498</xdr:colOff>
      <xdr:row>33</xdr:row>
      <xdr:rowOff>73660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27</xdr:col>
      <xdr:colOff>170225</xdr:colOff>
      <xdr:row>10</xdr:row>
      <xdr:rowOff>140154</xdr:rowOff>
    </xdr:from>
    <xdr:to>
      <xdr:col>36</xdr:col>
      <xdr:colOff>341675</xdr:colOff>
      <xdr:row>25</xdr:row>
      <xdr:rowOff>28031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219913E7-A902-4B63-8BDC-05187F6530E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27</xdr:col>
      <xdr:colOff>170225</xdr:colOff>
      <xdr:row>10</xdr:row>
      <xdr:rowOff>140154</xdr:rowOff>
    </xdr:from>
    <xdr:to>
      <xdr:col>36</xdr:col>
      <xdr:colOff>341675</xdr:colOff>
      <xdr:row>25</xdr:row>
      <xdr:rowOff>28031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219913E7-A902-4B63-8BDC-05187F6530E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AG93"/>
  <sheetViews>
    <sheetView zoomScale="80" zoomScaleNormal="80" workbookViewId="0">
      <selection activeCell="D39" sqref="D39"/>
    </sheetView>
  </sheetViews>
  <sheetFormatPr defaultColWidth="9.140625" defaultRowHeight="15" x14ac:dyDescent="0.25"/>
  <cols>
    <col min="1" max="1" width="4" customWidth="1"/>
    <col min="2" max="2" width="21.140625" customWidth="1"/>
    <col min="3" max="3" width="5.85546875" customWidth="1"/>
    <col min="4" max="4" width="19.5703125" customWidth="1"/>
    <col min="5" max="5" width="11" customWidth="1"/>
    <col min="6" max="6" width="7" bestFit="1" customWidth="1"/>
    <col min="7" max="7" width="8.7109375" customWidth="1"/>
    <col min="8" max="8" width="9" customWidth="1"/>
    <col min="9" max="9" width="11.140625" customWidth="1"/>
    <col min="10" max="10" width="9.7109375" customWidth="1"/>
    <col min="11" max="11" width="9" customWidth="1"/>
    <col min="12" max="12" width="11.140625" customWidth="1"/>
    <col min="13" max="13" width="9.7109375" customWidth="1"/>
    <col min="14" max="14" width="9" customWidth="1"/>
    <col min="15" max="15" width="11.140625" customWidth="1"/>
    <col min="16" max="16" width="10.7109375" customWidth="1"/>
    <col min="17" max="17" width="9" customWidth="1"/>
    <col min="18" max="18" width="11.140625" customWidth="1"/>
    <col min="19" max="19" width="7.7109375" customWidth="1"/>
    <col min="20" max="20" width="9" customWidth="1"/>
    <col min="21" max="21" width="15.140625" customWidth="1"/>
    <col min="22" max="22" width="7.7109375" customWidth="1"/>
    <col min="23" max="23" width="9" customWidth="1"/>
    <col min="24" max="24" width="15.140625" customWidth="1"/>
    <col min="25" max="25" width="10.7109375" customWidth="1"/>
    <col min="26" max="26" width="9" customWidth="1"/>
    <col min="27" max="27" width="15.140625" customWidth="1"/>
    <col min="28" max="28" width="10.7109375" customWidth="1"/>
    <col min="29" max="29" width="9" customWidth="1"/>
    <col min="30" max="30" width="15.140625" customWidth="1"/>
    <col min="31" max="31" width="10.7109375" customWidth="1"/>
    <col min="32" max="32" width="9" customWidth="1"/>
    <col min="33" max="33" width="15.28515625" customWidth="1"/>
  </cols>
  <sheetData>
    <row r="1" spans="1:33" ht="18" customHeight="1" x14ac:dyDescent="0.25">
      <c r="A1" s="56" t="s">
        <v>10</v>
      </c>
      <c r="B1" s="57"/>
      <c r="C1" s="57"/>
      <c r="D1" s="57"/>
      <c r="E1" s="57"/>
      <c r="F1" s="58"/>
      <c r="G1" s="56" t="s">
        <v>50</v>
      </c>
      <c r="H1" s="57"/>
      <c r="I1" s="58"/>
      <c r="J1" s="56" t="s">
        <v>56</v>
      </c>
      <c r="K1" s="57"/>
      <c r="L1" s="58"/>
      <c r="M1" s="56" t="s">
        <v>82</v>
      </c>
      <c r="N1" s="57"/>
      <c r="O1" s="58"/>
      <c r="P1" s="56" t="s">
        <v>25</v>
      </c>
      <c r="Q1" s="57"/>
      <c r="R1" s="58"/>
      <c r="S1" s="56" t="s">
        <v>35</v>
      </c>
      <c r="T1" s="57"/>
      <c r="U1" s="58"/>
      <c r="V1" s="56" t="s">
        <v>65</v>
      </c>
      <c r="W1" s="57"/>
      <c r="X1" s="58"/>
      <c r="Y1" s="56" t="s">
        <v>63</v>
      </c>
      <c r="Z1" s="57"/>
      <c r="AA1" s="58"/>
      <c r="AB1" s="56" t="s">
        <v>42</v>
      </c>
      <c r="AC1" s="57"/>
      <c r="AD1" s="58"/>
      <c r="AE1" s="56" t="s">
        <v>72</v>
      </c>
      <c r="AF1" s="57"/>
      <c r="AG1" s="58"/>
    </row>
    <row r="2" spans="1:33" ht="18" customHeight="1" x14ac:dyDescent="0.25">
      <c r="A2" s="1" t="s">
        <v>71</v>
      </c>
      <c r="B2" s="1" t="s">
        <v>43</v>
      </c>
      <c r="C2" s="1" t="s">
        <v>11</v>
      </c>
      <c r="D2" s="1" t="s">
        <v>67</v>
      </c>
      <c r="E2" s="1" t="s">
        <v>40</v>
      </c>
      <c r="F2" s="1" t="s">
        <v>80</v>
      </c>
      <c r="G2" s="1" t="s">
        <v>61</v>
      </c>
      <c r="H2" s="1" t="s">
        <v>59</v>
      </c>
      <c r="I2" s="1" t="s">
        <v>76</v>
      </c>
      <c r="J2" s="1" t="s">
        <v>61</v>
      </c>
      <c r="K2" s="1" t="s">
        <v>59</v>
      </c>
      <c r="L2" s="1" t="s">
        <v>76</v>
      </c>
      <c r="M2" s="1" t="s">
        <v>61</v>
      </c>
      <c r="N2" s="1" t="s">
        <v>59</v>
      </c>
      <c r="O2" s="1" t="s">
        <v>76</v>
      </c>
      <c r="P2" s="1" t="s">
        <v>61</v>
      </c>
      <c r="Q2" s="1" t="s">
        <v>59</v>
      </c>
      <c r="R2" s="1" t="s">
        <v>76</v>
      </c>
      <c r="S2" s="1" t="s">
        <v>61</v>
      </c>
      <c r="T2" s="1" t="s">
        <v>59</v>
      </c>
      <c r="U2" s="1" t="s">
        <v>58</v>
      </c>
      <c r="V2" s="1" t="s">
        <v>61</v>
      </c>
      <c r="W2" s="1" t="s">
        <v>59</v>
      </c>
      <c r="X2" s="1" t="s">
        <v>58</v>
      </c>
      <c r="Y2" s="1" t="s">
        <v>61</v>
      </c>
      <c r="Z2" s="1" t="s">
        <v>59</v>
      </c>
      <c r="AA2" s="1" t="s">
        <v>58</v>
      </c>
      <c r="AB2" s="1" t="s">
        <v>61</v>
      </c>
      <c r="AC2" s="1" t="s">
        <v>59</v>
      </c>
      <c r="AD2" s="1" t="s">
        <v>58</v>
      </c>
      <c r="AE2" s="1" t="s">
        <v>61</v>
      </c>
      <c r="AF2" s="1" t="s">
        <v>59</v>
      </c>
      <c r="AG2" s="1" t="s">
        <v>58</v>
      </c>
    </row>
    <row r="3" spans="1:33" x14ac:dyDescent="0.25">
      <c r="A3" s="2"/>
      <c r="B3" s="3">
        <v>44056.4351157407</v>
      </c>
      <c r="C3" s="4" t="s">
        <v>71</v>
      </c>
      <c r="D3" s="2" t="s">
        <v>18</v>
      </c>
      <c r="E3" s="5" t="s">
        <v>10</v>
      </c>
      <c r="F3" s="2" t="b">
        <v>0</v>
      </c>
      <c r="G3" s="6">
        <v>1599.809</v>
      </c>
      <c r="H3" s="6">
        <v>9.5656609899494498</v>
      </c>
      <c r="I3" s="6"/>
      <c r="J3" s="4">
        <v>651.88699999999994</v>
      </c>
      <c r="K3" s="4">
        <v>14.806280362672799</v>
      </c>
      <c r="L3" s="4"/>
      <c r="M3" s="6">
        <v>194.66650000000001</v>
      </c>
      <c r="N3" s="6">
        <v>35.159007818265103</v>
      </c>
      <c r="O3" s="6"/>
      <c r="P3" s="4">
        <v>1309.789</v>
      </c>
      <c r="Q3" s="4">
        <v>10.801870706402401</v>
      </c>
      <c r="R3" s="4"/>
      <c r="S3" s="6">
        <v>283.863</v>
      </c>
      <c r="T3" s="6">
        <v>18.104841482643401</v>
      </c>
      <c r="U3" s="6"/>
      <c r="V3" s="4">
        <v>72.090500000000006</v>
      </c>
      <c r="W3" s="4">
        <v>52.669052702220398</v>
      </c>
      <c r="X3" s="4"/>
      <c r="Y3" s="6">
        <v>20.964500000000001</v>
      </c>
      <c r="Z3" s="6">
        <v>83.057996318405799</v>
      </c>
      <c r="AA3" s="6"/>
      <c r="AB3" s="4">
        <v>7.4870000000000001</v>
      </c>
      <c r="AC3" s="4">
        <v>149.07539380042701</v>
      </c>
      <c r="AD3" s="4"/>
      <c r="AE3" s="6">
        <v>12.478</v>
      </c>
      <c r="AF3" s="6">
        <v>109.742432219706</v>
      </c>
      <c r="AG3" s="6"/>
    </row>
    <row r="4" spans="1:33" x14ac:dyDescent="0.25">
      <c r="A4" s="2"/>
      <c r="B4" s="3">
        <v>44056.439212963</v>
      </c>
      <c r="C4" s="4" t="s">
        <v>71</v>
      </c>
      <c r="D4" s="2" t="s">
        <v>18</v>
      </c>
      <c r="E4" s="5" t="s">
        <v>10</v>
      </c>
      <c r="F4" s="2" t="b">
        <v>0</v>
      </c>
      <c r="G4" s="6">
        <v>1512.95</v>
      </c>
      <c r="H4" s="6">
        <v>8.24624045936336</v>
      </c>
      <c r="I4" s="6"/>
      <c r="J4" s="4">
        <v>666.3605</v>
      </c>
      <c r="K4" s="4">
        <v>16.887166647531899</v>
      </c>
      <c r="L4" s="4"/>
      <c r="M4" s="6">
        <v>170.2055</v>
      </c>
      <c r="N4" s="6">
        <v>27.608220122904601</v>
      </c>
      <c r="O4" s="6"/>
      <c r="P4" s="4">
        <v>1312.2855</v>
      </c>
      <c r="Q4" s="4">
        <v>14.210616506590799</v>
      </c>
      <c r="R4" s="4"/>
      <c r="S4" s="6">
        <v>290.8725</v>
      </c>
      <c r="T4" s="6">
        <v>22.6561267515746</v>
      </c>
      <c r="U4" s="6"/>
      <c r="V4" s="4">
        <v>80.104500000000002</v>
      </c>
      <c r="W4" s="4">
        <v>43.1147042426201</v>
      </c>
      <c r="X4" s="4"/>
      <c r="Y4" s="6">
        <v>14.974</v>
      </c>
      <c r="Z4" s="6">
        <v>97.939169854157001</v>
      </c>
      <c r="AA4" s="6"/>
      <c r="AB4" s="4">
        <v>7.4874999999999998</v>
      </c>
      <c r="AC4" s="4">
        <v>166.849507228785</v>
      </c>
      <c r="AD4" s="4"/>
      <c r="AE4" s="6">
        <v>20.963999999999999</v>
      </c>
      <c r="AF4" s="6">
        <v>78.632554662504901</v>
      </c>
      <c r="AG4" s="6"/>
    </row>
    <row r="5" spans="1:33" x14ac:dyDescent="0.25">
      <c r="A5" s="2"/>
      <c r="B5" s="3">
        <v>44056.4433333333</v>
      </c>
      <c r="C5" s="4" t="s">
        <v>52</v>
      </c>
      <c r="D5" s="2" t="s">
        <v>69</v>
      </c>
      <c r="E5" s="5" t="s">
        <v>27</v>
      </c>
      <c r="F5" s="2" t="b">
        <v>0</v>
      </c>
      <c r="G5" s="6">
        <v>1614.2855</v>
      </c>
      <c r="H5" s="6">
        <v>9.1952409919731402</v>
      </c>
      <c r="I5" s="6"/>
      <c r="J5" s="4">
        <v>822.60599999999999</v>
      </c>
      <c r="K5" s="4">
        <v>13.378054041735099</v>
      </c>
      <c r="L5" s="4"/>
      <c r="M5" s="6">
        <v>370.36900000000003</v>
      </c>
      <c r="N5" s="6">
        <v>25.1198136120158</v>
      </c>
      <c r="O5" s="6"/>
      <c r="P5" s="4">
        <v>2866.7835</v>
      </c>
      <c r="Q5" s="4">
        <v>7.37348289595643</v>
      </c>
      <c r="R5" s="4"/>
      <c r="S5" s="6">
        <v>295.3775</v>
      </c>
      <c r="T5" s="6">
        <v>28.115873760437498</v>
      </c>
      <c r="U5" s="6">
        <v>100</v>
      </c>
      <c r="V5" s="4">
        <v>95.120999999999995</v>
      </c>
      <c r="W5" s="4">
        <v>42.451405571011399</v>
      </c>
      <c r="X5" s="4">
        <v>100</v>
      </c>
      <c r="Y5" s="6">
        <v>654744.45799999998</v>
      </c>
      <c r="Z5" s="6">
        <v>0.809691149507338</v>
      </c>
      <c r="AA5" s="6">
        <v>100</v>
      </c>
      <c r="AB5" s="4">
        <v>183570.87349999999</v>
      </c>
      <c r="AC5" s="4">
        <v>1.0379545220119299</v>
      </c>
      <c r="AD5" s="4">
        <v>100</v>
      </c>
      <c r="AE5" s="6">
        <v>311887.37400000001</v>
      </c>
      <c r="AF5" s="6">
        <v>0.904292284817798</v>
      </c>
      <c r="AG5" s="6">
        <v>100</v>
      </c>
    </row>
    <row r="6" spans="1:33" x14ac:dyDescent="0.25">
      <c r="A6" s="2"/>
      <c r="B6" s="3">
        <v>44056.4474305556</v>
      </c>
      <c r="C6" s="4" t="s">
        <v>71</v>
      </c>
      <c r="D6" s="2" t="s">
        <v>18</v>
      </c>
      <c r="E6" s="5" t="s">
        <v>10</v>
      </c>
      <c r="F6" s="2" t="b">
        <v>0</v>
      </c>
      <c r="G6" s="6">
        <v>1495.4770000000001</v>
      </c>
      <c r="H6" s="6">
        <v>8.2774258961927192</v>
      </c>
      <c r="I6" s="6"/>
      <c r="J6" s="4">
        <v>642.39850000000001</v>
      </c>
      <c r="K6" s="4">
        <v>18.685555260680101</v>
      </c>
      <c r="L6" s="4"/>
      <c r="M6" s="6">
        <v>208.14449999999999</v>
      </c>
      <c r="N6" s="6">
        <v>28.7906326681269</v>
      </c>
      <c r="O6" s="6"/>
      <c r="P6" s="4">
        <v>1321.2684999999999</v>
      </c>
      <c r="Q6" s="4">
        <v>10.616690499651501</v>
      </c>
      <c r="R6" s="4"/>
      <c r="S6" s="6">
        <v>310.89749999999998</v>
      </c>
      <c r="T6" s="6">
        <v>20.381453282097102</v>
      </c>
      <c r="U6" s="6">
        <v>105.254293234928</v>
      </c>
      <c r="V6" s="4">
        <v>64.079499999999996</v>
      </c>
      <c r="W6" s="4">
        <v>47.933844439638399</v>
      </c>
      <c r="X6" s="4">
        <v>67.366301868146905</v>
      </c>
      <c r="Y6" s="6">
        <v>52.908000000000001</v>
      </c>
      <c r="Z6" s="6">
        <v>57.132451305108098</v>
      </c>
      <c r="AA6" s="6">
        <v>8.0807098637557303E-3</v>
      </c>
      <c r="AB6" s="4">
        <v>13.975</v>
      </c>
      <c r="AC6" s="4">
        <v>125.666877650065</v>
      </c>
      <c r="AD6" s="4">
        <v>7.6128634862109501E-3</v>
      </c>
      <c r="AE6" s="6">
        <v>32.9435</v>
      </c>
      <c r="AF6" s="6">
        <v>84.633838712675598</v>
      </c>
      <c r="AG6" s="6">
        <v>1.05626270077865E-2</v>
      </c>
    </row>
    <row r="7" spans="1:33" x14ac:dyDescent="0.25">
      <c r="A7" s="2"/>
      <c r="B7" s="3">
        <v>44056.451423611099</v>
      </c>
      <c r="C7" s="4" t="s">
        <v>8</v>
      </c>
      <c r="D7" s="2" t="s">
        <v>53</v>
      </c>
      <c r="E7" s="5" t="s">
        <v>44</v>
      </c>
      <c r="F7" s="2" t="b">
        <v>0</v>
      </c>
      <c r="G7" s="6">
        <v>1618.2885000000001</v>
      </c>
      <c r="H7" s="6">
        <v>12.460400565158499</v>
      </c>
      <c r="I7" s="6">
        <v>6.7813029999997899E-3</v>
      </c>
      <c r="J7" s="4">
        <v>2290.6999999999998</v>
      </c>
      <c r="K7" s="4">
        <v>10.3980909375779</v>
      </c>
      <c r="L7" s="4">
        <v>0.12</v>
      </c>
      <c r="M7" s="6">
        <v>1418.114</v>
      </c>
      <c r="N7" s="6">
        <v>11.4441789969929</v>
      </c>
      <c r="O7" s="6">
        <v>8.4000000000000005E-2</v>
      </c>
      <c r="P7" s="4">
        <v>15342.0805</v>
      </c>
      <c r="Q7" s="4">
        <v>2.1834119052652698</v>
      </c>
      <c r="R7" s="4">
        <v>1</v>
      </c>
      <c r="S7" s="6">
        <v>295.88</v>
      </c>
      <c r="T7" s="6">
        <v>26.657897389239299</v>
      </c>
      <c r="U7" s="6">
        <v>100.170121285474</v>
      </c>
      <c r="V7" s="4">
        <v>97.122500000000002</v>
      </c>
      <c r="W7" s="4">
        <v>36.961328448201002</v>
      </c>
      <c r="X7" s="4">
        <v>102.104162067262</v>
      </c>
      <c r="Y7" s="6">
        <v>654719.39899999998</v>
      </c>
      <c r="Z7" s="6">
        <v>0.92399985320955402</v>
      </c>
      <c r="AA7" s="6">
        <v>99.996172705290704</v>
      </c>
      <c r="AB7" s="4">
        <v>184125.41</v>
      </c>
      <c r="AC7" s="4">
        <v>1.12961894994777</v>
      </c>
      <c r="AD7" s="4">
        <v>100.302083053497</v>
      </c>
      <c r="AE7" s="6">
        <v>312239.91399999999</v>
      </c>
      <c r="AF7" s="6">
        <v>1.1059663073908099</v>
      </c>
      <c r="AG7" s="6">
        <v>100.11303439298599</v>
      </c>
    </row>
    <row r="8" spans="1:33" x14ac:dyDescent="0.25">
      <c r="A8" s="2"/>
      <c r="B8" s="3">
        <v>44056.455451388902</v>
      </c>
      <c r="C8" s="4" t="s">
        <v>71</v>
      </c>
      <c r="D8" s="2" t="s">
        <v>18</v>
      </c>
      <c r="E8" s="5" t="s">
        <v>10</v>
      </c>
      <c r="F8" s="2" t="b">
        <v>0</v>
      </c>
      <c r="G8" s="6">
        <v>1563.8675000000001</v>
      </c>
      <c r="H8" s="6">
        <v>10.858319183063401</v>
      </c>
      <c r="I8" s="6" t="s">
        <v>16</v>
      </c>
      <c r="J8" s="4">
        <v>636.91300000000001</v>
      </c>
      <c r="K8" s="4">
        <v>16.955537294749899</v>
      </c>
      <c r="L8" s="4" t="s">
        <v>16</v>
      </c>
      <c r="M8" s="6">
        <v>221.61949999999999</v>
      </c>
      <c r="N8" s="6">
        <v>19.804005601555101</v>
      </c>
      <c r="O8" s="6" t="s">
        <v>16</v>
      </c>
      <c r="P8" s="4">
        <v>1342.7275</v>
      </c>
      <c r="Q8" s="4">
        <v>11.4824466337814</v>
      </c>
      <c r="R8" s="4" t="s">
        <v>16</v>
      </c>
      <c r="S8" s="6">
        <v>321.41000000000003</v>
      </c>
      <c r="T8" s="6">
        <v>22.531052640781301</v>
      </c>
      <c r="U8" s="6">
        <v>108.813298237002</v>
      </c>
      <c r="V8" s="4">
        <v>65.583500000000001</v>
      </c>
      <c r="W8" s="4">
        <v>63.913008586896197</v>
      </c>
      <c r="X8" s="4">
        <v>68.947445884715293</v>
      </c>
      <c r="Y8" s="6">
        <v>126.7825</v>
      </c>
      <c r="Z8" s="6">
        <v>34.568128137474901</v>
      </c>
      <c r="AA8" s="6">
        <v>1.9363661417963501E-2</v>
      </c>
      <c r="AB8" s="4">
        <v>18.469000000000001</v>
      </c>
      <c r="AC8" s="4">
        <v>118.01081230869799</v>
      </c>
      <c r="AD8" s="4">
        <v>1.0060964273833999E-2</v>
      </c>
      <c r="AE8" s="6">
        <v>47.917999999999999</v>
      </c>
      <c r="AF8" s="6">
        <v>65.395645564030701</v>
      </c>
      <c r="AG8" s="6">
        <v>1.53638793983369E-2</v>
      </c>
    </row>
    <row r="9" spans="1:33" x14ac:dyDescent="0.25">
      <c r="A9" s="2"/>
      <c r="B9" s="3">
        <v>44056.459444444401</v>
      </c>
      <c r="C9" s="4" t="s">
        <v>36</v>
      </c>
      <c r="D9" s="2" t="s">
        <v>13</v>
      </c>
      <c r="E9" s="5" t="s">
        <v>44</v>
      </c>
      <c r="F9" s="2" t="b">
        <v>0</v>
      </c>
      <c r="G9" s="6">
        <v>1960.7335</v>
      </c>
      <c r="H9" s="6">
        <v>10.2063433170654</v>
      </c>
      <c r="I9" s="6">
        <v>3.5181475407154397E-2</v>
      </c>
      <c r="J9" s="4">
        <v>8325.5915000000005</v>
      </c>
      <c r="K9" s="4">
        <v>4.7604460000362003</v>
      </c>
      <c r="L9" s="4">
        <v>0.60050026548096103</v>
      </c>
      <c r="M9" s="6">
        <v>5646.1149999999998</v>
      </c>
      <c r="N9" s="6">
        <v>4.9276824431907098</v>
      </c>
      <c r="O9" s="6">
        <v>0.420113385478812</v>
      </c>
      <c r="P9" s="4">
        <v>67076.675000000003</v>
      </c>
      <c r="Q9" s="4">
        <v>1.6584958963204599</v>
      </c>
      <c r="R9" s="4">
        <v>5.0054970627375104</v>
      </c>
      <c r="S9" s="6">
        <v>320.40899999999999</v>
      </c>
      <c r="T9" s="6">
        <v>19.1312103660545</v>
      </c>
      <c r="U9" s="6">
        <v>108.474409865342</v>
      </c>
      <c r="V9" s="4">
        <v>183.23650000000001</v>
      </c>
      <c r="W9" s="4">
        <v>35.195735015037101</v>
      </c>
      <c r="X9" s="4">
        <v>192.635169941443</v>
      </c>
      <c r="Y9" s="6">
        <v>658849.26450000005</v>
      </c>
      <c r="Z9" s="6">
        <v>0.73740983410371597</v>
      </c>
      <c r="AA9" s="6">
        <v>100.62693260704199</v>
      </c>
      <c r="AB9" s="4">
        <v>184818.796</v>
      </c>
      <c r="AC9" s="4">
        <v>1.0885481304347</v>
      </c>
      <c r="AD9" s="4">
        <v>100.67980419562601</v>
      </c>
      <c r="AE9" s="6">
        <v>312390.04350000003</v>
      </c>
      <c r="AF9" s="6">
        <v>0.95898006252547097</v>
      </c>
      <c r="AG9" s="6">
        <v>100.161170198573</v>
      </c>
    </row>
    <row r="10" spans="1:33" x14ac:dyDescent="0.25">
      <c r="A10" s="2"/>
      <c r="B10" s="3">
        <v>44056.463356481501</v>
      </c>
      <c r="C10" s="4" t="s">
        <v>71</v>
      </c>
      <c r="D10" s="2" t="s">
        <v>18</v>
      </c>
      <c r="E10" s="5" t="s">
        <v>10</v>
      </c>
      <c r="F10" s="2" t="b">
        <v>0</v>
      </c>
      <c r="G10" s="6">
        <v>1555.3795</v>
      </c>
      <c r="H10" s="6">
        <v>9.7653577335258195</v>
      </c>
      <c r="I10" s="6" t="s">
        <v>16</v>
      </c>
      <c r="J10" s="4">
        <v>635.91200000000003</v>
      </c>
      <c r="K10" s="4">
        <v>14.9553229245381</v>
      </c>
      <c r="L10" s="4" t="s">
        <v>16</v>
      </c>
      <c r="M10" s="6">
        <v>202.6515</v>
      </c>
      <c r="N10" s="6">
        <v>27.548411142086898</v>
      </c>
      <c r="O10" s="6" t="s">
        <v>16</v>
      </c>
      <c r="P10" s="4">
        <v>1342.2375</v>
      </c>
      <c r="Q10" s="4">
        <v>9.8808351742209393</v>
      </c>
      <c r="R10" s="4" t="s">
        <v>16</v>
      </c>
      <c r="S10" s="6">
        <v>305.39249999999998</v>
      </c>
      <c r="T10" s="6">
        <v>26.155019329744</v>
      </c>
      <c r="U10" s="6">
        <v>103.390576465709</v>
      </c>
      <c r="V10" s="4">
        <v>75.594499999999996</v>
      </c>
      <c r="W10" s="4">
        <v>41.326457504794803</v>
      </c>
      <c r="X10" s="4">
        <v>79.471935744998405</v>
      </c>
      <c r="Y10" s="6">
        <v>120.2925</v>
      </c>
      <c r="Z10" s="6">
        <v>37.064231978642297</v>
      </c>
      <c r="AA10" s="6">
        <v>1.8372435005780501E-2</v>
      </c>
      <c r="AB10" s="4">
        <v>21.9635</v>
      </c>
      <c r="AC10" s="4">
        <v>100.671113316876</v>
      </c>
      <c r="AD10" s="4">
        <v>1.1964588706933401E-2</v>
      </c>
      <c r="AE10" s="6">
        <v>36.4375</v>
      </c>
      <c r="AF10" s="6">
        <v>83.042054126223604</v>
      </c>
      <c r="AG10" s="6">
        <v>1.16829032008202E-2</v>
      </c>
    </row>
    <row r="11" spans="1:33" x14ac:dyDescent="0.25">
      <c r="A11" s="2"/>
      <c r="B11" s="3">
        <v>44056.467233796298</v>
      </c>
      <c r="C11" s="4" t="s">
        <v>75</v>
      </c>
      <c r="D11" s="2" t="s">
        <v>84</v>
      </c>
      <c r="E11" s="5" t="s">
        <v>44</v>
      </c>
      <c r="F11" s="2" t="b">
        <v>0</v>
      </c>
      <c r="G11" s="6">
        <v>2370.0664999999999</v>
      </c>
      <c r="H11" s="6">
        <v>10.0054880128429</v>
      </c>
      <c r="I11" s="6">
        <v>6.9482353424605806E-2</v>
      </c>
      <c r="J11" s="4">
        <v>15739.7075</v>
      </c>
      <c r="K11" s="4">
        <v>4.3254377090876099</v>
      </c>
      <c r="L11" s="4">
        <v>1.1908108733024501</v>
      </c>
      <c r="M11" s="6">
        <v>11052.073</v>
      </c>
      <c r="N11" s="6">
        <v>3.1033109057832</v>
      </c>
      <c r="O11" s="6">
        <v>0.85012056058994601</v>
      </c>
      <c r="P11" s="4">
        <v>131612.43100000001</v>
      </c>
      <c r="Q11" s="4">
        <v>0.85192580686202701</v>
      </c>
      <c r="R11" s="4">
        <v>10.0074888529115</v>
      </c>
      <c r="S11" s="6">
        <v>327.91800000000001</v>
      </c>
      <c r="T11" s="6">
        <v>23.1468763535511</v>
      </c>
      <c r="U11" s="6">
        <v>111.016580477525</v>
      </c>
      <c r="V11" s="4">
        <v>133.66999999999999</v>
      </c>
      <c r="W11" s="4">
        <v>30.187512808955301</v>
      </c>
      <c r="X11" s="4">
        <v>140.52627705764201</v>
      </c>
      <c r="Y11" s="6">
        <v>658471.77549999999</v>
      </c>
      <c r="Z11" s="6">
        <v>0.75241670047818199</v>
      </c>
      <c r="AA11" s="6">
        <v>100.56927820532999</v>
      </c>
      <c r="AB11" s="4">
        <v>186946.66099999999</v>
      </c>
      <c r="AC11" s="4">
        <v>1.2031269290883599</v>
      </c>
      <c r="AD11" s="4">
        <v>101.838955949621</v>
      </c>
      <c r="AE11" s="6">
        <v>314603.79499999998</v>
      </c>
      <c r="AF11" s="6">
        <v>0.79905313188054405</v>
      </c>
      <c r="AG11" s="6">
        <v>100.87096215699999</v>
      </c>
    </row>
    <row r="12" spans="1:33" x14ac:dyDescent="0.25">
      <c r="A12" s="2"/>
      <c r="B12" s="3">
        <v>44056.471145833297</v>
      </c>
      <c r="C12" s="4" t="s">
        <v>71</v>
      </c>
      <c r="D12" s="2" t="s">
        <v>18</v>
      </c>
      <c r="E12" s="5" t="s">
        <v>10</v>
      </c>
      <c r="F12" s="2" t="b">
        <v>0</v>
      </c>
      <c r="G12" s="6">
        <v>1516.944</v>
      </c>
      <c r="H12" s="6">
        <v>8.8220646793760906</v>
      </c>
      <c r="I12" s="6" t="s">
        <v>16</v>
      </c>
      <c r="J12" s="4">
        <v>607.46050000000002</v>
      </c>
      <c r="K12" s="4">
        <v>15.1490529474505</v>
      </c>
      <c r="L12" s="4" t="s">
        <v>16</v>
      </c>
      <c r="M12" s="6">
        <v>188.6755</v>
      </c>
      <c r="N12" s="6">
        <v>33.060672599720299</v>
      </c>
      <c r="O12" s="6" t="s">
        <v>16</v>
      </c>
      <c r="P12" s="4">
        <v>1021.2670000000001</v>
      </c>
      <c r="Q12" s="4">
        <v>18.1674568272262</v>
      </c>
      <c r="R12" s="4" t="s">
        <v>16</v>
      </c>
      <c r="S12" s="6">
        <v>314.39949999999999</v>
      </c>
      <c r="T12" s="6">
        <v>27.209553818011699</v>
      </c>
      <c r="U12" s="6">
        <v>106.439894711005</v>
      </c>
      <c r="V12" s="4">
        <v>68.588499999999996</v>
      </c>
      <c r="W12" s="4">
        <v>57.674671529356097</v>
      </c>
      <c r="X12" s="4">
        <v>72.1065800401594</v>
      </c>
      <c r="Y12" s="6">
        <v>101.325</v>
      </c>
      <c r="Z12" s="6">
        <v>39.703397127408799</v>
      </c>
      <c r="AA12" s="6">
        <v>1.54755032687883E-2</v>
      </c>
      <c r="AB12" s="4">
        <v>18.966000000000001</v>
      </c>
      <c r="AC12" s="4">
        <v>102.32420650557999</v>
      </c>
      <c r="AD12" s="4">
        <v>1.03317043920914E-2</v>
      </c>
      <c r="AE12" s="6">
        <v>30.446999999999999</v>
      </c>
      <c r="AF12" s="6">
        <v>71.739748033575196</v>
      </c>
      <c r="AG12" s="6">
        <v>9.7621778046071191E-3</v>
      </c>
    </row>
    <row r="13" spans="1:33" x14ac:dyDescent="0.25">
      <c r="A13" s="2"/>
      <c r="B13" s="3">
        <v>44056.475023148101</v>
      </c>
      <c r="C13" s="4" t="s">
        <v>79</v>
      </c>
      <c r="D13" s="2" t="s">
        <v>12</v>
      </c>
      <c r="E13" s="5" t="s">
        <v>44</v>
      </c>
      <c r="F13" s="2" t="b">
        <v>0</v>
      </c>
      <c r="G13" s="6">
        <v>3094.913</v>
      </c>
      <c r="H13" s="6">
        <v>7.5204060846353098</v>
      </c>
      <c r="I13" s="6">
        <v>0.13574423421686799</v>
      </c>
      <c r="J13" s="4">
        <v>29994.460500000001</v>
      </c>
      <c r="K13" s="4">
        <v>1.7065486785191299</v>
      </c>
      <c r="L13" s="4">
        <v>2.3750911255566201</v>
      </c>
      <c r="M13" s="6">
        <v>21347.279500000001</v>
      </c>
      <c r="N13" s="6">
        <v>2.4818895283738902</v>
      </c>
      <c r="O13" s="6">
        <v>1.6926153211406201</v>
      </c>
      <c r="P13" s="4">
        <v>256247.83249999999</v>
      </c>
      <c r="Q13" s="4">
        <v>1.1894140364592101</v>
      </c>
      <c r="R13" s="4">
        <v>19.9262009608975</v>
      </c>
      <c r="S13" s="6">
        <v>309.39449999999999</v>
      </c>
      <c r="T13" s="6">
        <v>19.014572672027001</v>
      </c>
      <c r="U13" s="6">
        <v>104.745452852705</v>
      </c>
      <c r="V13" s="4">
        <v>86.609499999999997</v>
      </c>
      <c r="W13" s="4">
        <v>42.977715054158601</v>
      </c>
      <c r="X13" s="4">
        <v>91.051923339746196</v>
      </c>
      <c r="Y13" s="6">
        <v>658908.17200000002</v>
      </c>
      <c r="Z13" s="6">
        <v>0.93662916540276697</v>
      </c>
      <c r="AA13" s="6">
        <v>100.635929628594</v>
      </c>
      <c r="AB13" s="4">
        <v>185875.06450000001</v>
      </c>
      <c r="AC13" s="4">
        <v>0.90589723316340898</v>
      </c>
      <c r="AD13" s="4">
        <v>101.255205118365</v>
      </c>
      <c r="AE13" s="6">
        <v>311835.65950000001</v>
      </c>
      <c r="AF13" s="6">
        <v>1.1048615451205399</v>
      </c>
      <c r="AG13" s="6">
        <v>99.983418854268805</v>
      </c>
    </row>
    <row r="14" spans="1:33" x14ac:dyDescent="0.25">
      <c r="A14" s="2"/>
      <c r="B14" s="3">
        <v>44056.478923611103</v>
      </c>
      <c r="C14" s="4" t="s">
        <v>71</v>
      </c>
      <c r="D14" s="2" t="s">
        <v>18</v>
      </c>
      <c r="E14" s="5" t="s">
        <v>10</v>
      </c>
      <c r="F14" s="2" t="b">
        <v>0</v>
      </c>
      <c r="G14" s="6">
        <v>1519.9425000000001</v>
      </c>
      <c r="H14" s="6">
        <v>8.9382049739046199</v>
      </c>
      <c r="I14" s="6" t="s">
        <v>16</v>
      </c>
      <c r="J14" s="4">
        <v>615.94449999999995</v>
      </c>
      <c r="K14" s="4">
        <v>15.767806436889799</v>
      </c>
      <c r="L14" s="4" t="s">
        <v>16</v>
      </c>
      <c r="M14" s="6">
        <v>176.1985</v>
      </c>
      <c r="N14" s="6">
        <v>32.743135068406502</v>
      </c>
      <c r="O14" s="6" t="s">
        <v>16</v>
      </c>
      <c r="P14" s="4">
        <v>1158.537</v>
      </c>
      <c r="Q14" s="4">
        <v>9.1052412351820102</v>
      </c>
      <c r="R14" s="4" t="s">
        <v>16</v>
      </c>
      <c r="S14" s="6">
        <v>312.39850000000001</v>
      </c>
      <c r="T14" s="6">
        <v>20.1002876513015</v>
      </c>
      <c r="U14" s="6">
        <v>105.762456517507</v>
      </c>
      <c r="V14" s="4">
        <v>56.069499999999998</v>
      </c>
      <c r="W14" s="4">
        <v>49.976135315274597</v>
      </c>
      <c r="X14" s="4">
        <v>58.945448428843299</v>
      </c>
      <c r="Y14" s="6">
        <v>64.389499999999998</v>
      </c>
      <c r="Z14" s="6">
        <v>57.458769212313399</v>
      </c>
      <c r="AA14" s="6">
        <v>9.8342947715335909E-3</v>
      </c>
      <c r="AB14" s="4">
        <v>9.4830000000000005</v>
      </c>
      <c r="AC14" s="4">
        <v>142.78528825337301</v>
      </c>
      <c r="AD14" s="4">
        <v>5.1658521960456904E-3</v>
      </c>
      <c r="AE14" s="6">
        <v>18.966000000000001</v>
      </c>
      <c r="AF14" s="6">
        <v>123.024952374683</v>
      </c>
      <c r="AG14" s="6">
        <v>6.0810412928097596E-3</v>
      </c>
    </row>
    <row r="15" spans="1:33" x14ac:dyDescent="0.25">
      <c r="A15" s="2"/>
      <c r="B15" s="3">
        <v>44056.4828009259</v>
      </c>
      <c r="C15" s="4" t="s">
        <v>77</v>
      </c>
      <c r="D15" s="2" t="s">
        <v>83</v>
      </c>
      <c r="E15" s="5" t="s">
        <v>44</v>
      </c>
      <c r="F15" s="2" t="b">
        <v>0</v>
      </c>
      <c r="G15" s="6">
        <v>5437.9189999999999</v>
      </c>
      <c r="H15" s="6">
        <v>5.2743344375657104</v>
      </c>
      <c r="I15" s="6">
        <v>0.34100742600064399</v>
      </c>
      <c r="J15" s="4">
        <v>72311.509000000005</v>
      </c>
      <c r="K15" s="4">
        <v>1.26639262177294</v>
      </c>
      <c r="L15" s="4">
        <v>5.9434397798049297</v>
      </c>
      <c r="M15" s="6">
        <v>51901.058499999999</v>
      </c>
      <c r="N15" s="6">
        <v>2.1476709093767998</v>
      </c>
      <c r="O15" s="6">
        <v>4.2254692304665902</v>
      </c>
      <c r="P15" s="4">
        <v>628008.69200000004</v>
      </c>
      <c r="Q15" s="4">
        <v>0.82641711376834504</v>
      </c>
      <c r="R15" s="4">
        <v>49.852276622820497</v>
      </c>
      <c r="S15" s="6">
        <v>304.39400000000001</v>
      </c>
      <c r="T15" s="6">
        <v>26.605871271508601</v>
      </c>
      <c r="U15" s="6">
        <v>103.05253446860399</v>
      </c>
      <c r="V15" s="4">
        <v>96.122500000000002</v>
      </c>
      <c r="W15" s="4">
        <v>38.741870747910703</v>
      </c>
      <c r="X15" s="4">
        <v>101.052869503054</v>
      </c>
      <c r="Y15" s="6">
        <v>653050.48549999995</v>
      </c>
      <c r="Z15" s="6">
        <v>1.08569051633069</v>
      </c>
      <c r="AA15" s="6">
        <v>99.741277306084498</v>
      </c>
      <c r="AB15" s="4">
        <v>182005.704</v>
      </c>
      <c r="AC15" s="4">
        <v>1.0580539684262</v>
      </c>
      <c r="AD15" s="4">
        <v>99.147375904380596</v>
      </c>
      <c r="AE15" s="6">
        <v>307978.16800000001</v>
      </c>
      <c r="AF15" s="6">
        <v>1.0048202722344399</v>
      </c>
      <c r="AG15" s="6">
        <v>98.746596904560803</v>
      </c>
    </row>
    <row r="16" spans="1:33" x14ac:dyDescent="0.25">
      <c r="A16" s="2"/>
      <c r="B16" s="3">
        <v>44056.486712963</v>
      </c>
      <c r="C16" s="4" t="s">
        <v>71</v>
      </c>
      <c r="D16" s="2" t="s">
        <v>18</v>
      </c>
      <c r="E16" s="5" t="s">
        <v>10</v>
      </c>
      <c r="F16" s="2" t="b">
        <v>0</v>
      </c>
      <c r="G16" s="6">
        <v>1498.463</v>
      </c>
      <c r="H16" s="6">
        <v>11.282489425392599</v>
      </c>
      <c r="I16" s="6" t="s">
        <v>16</v>
      </c>
      <c r="J16" s="4">
        <v>588.99400000000003</v>
      </c>
      <c r="K16" s="4">
        <v>16.7522257935223</v>
      </c>
      <c r="L16" s="4" t="s">
        <v>16</v>
      </c>
      <c r="M16" s="6">
        <v>163.22300000000001</v>
      </c>
      <c r="N16" s="6">
        <v>43.309209294221198</v>
      </c>
      <c r="O16" s="6" t="s">
        <v>16</v>
      </c>
      <c r="P16" s="4">
        <v>1019.7665</v>
      </c>
      <c r="Q16" s="4">
        <v>11.7405863642113</v>
      </c>
      <c r="R16" s="4" t="s">
        <v>16</v>
      </c>
      <c r="S16" s="6">
        <v>302.38650000000001</v>
      </c>
      <c r="T16" s="6">
        <v>25.345860283198501</v>
      </c>
      <c r="U16" s="6">
        <v>102.372895701264</v>
      </c>
      <c r="V16" s="4">
        <v>58.073</v>
      </c>
      <c r="W16" s="4">
        <v>59.3616417913343</v>
      </c>
      <c r="X16" s="4">
        <v>61.051713081233402</v>
      </c>
      <c r="Y16" s="6">
        <v>102.324</v>
      </c>
      <c r="Z16" s="6">
        <v>34.511779146893197</v>
      </c>
      <c r="AA16" s="6">
        <v>1.5628081879846899E-2</v>
      </c>
      <c r="AB16" s="4">
        <v>21.4635</v>
      </c>
      <c r="AC16" s="4">
        <v>101.544459879134</v>
      </c>
      <c r="AD16" s="4">
        <v>1.1692214342489401E-2</v>
      </c>
      <c r="AE16" s="6">
        <v>35.439</v>
      </c>
      <c r="AF16" s="6">
        <v>62.305738916328501</v>
      </c>
      <c r="AG16" s="6">
        <v>1.1362755582404601E-2</v>
      </c>
    </row>
    <row r="17" spans="1:33" x14ac:dyDescent="0.25">
      <c r="A17" s="2"/>
      <c r="B17" s="3">
        <v>44056.490590277797</v>
      </c>
      <c r="C17" s="4" t="s">
        <v>71</v>
      </c>
      <c r="D17" s="2" t="s">
        <v>73</v>
      </c>
      <c r="E17" s="5" t="s">
        <v>10</v>
      </c>
      <c r="F17" s="2" t="b">
        <v>0</v>
      </c>
      <c r="G17" s="6">
        <v>1545.4005</v>
      </c>
      <c r="H17" s="6">
        <v>14.0661921263863</v>
      </c>
      <c r="I17" s="6" t="s">
        <v>16</v>
      </c>
      <c r="J17" s="4">
        <v>734.24300000000005</v>
      </c>
      <c r="K17" s="4">
        <v>16.384501521418802</v>
      </c>
      <c r="L17" s="4" t="s">
        <v>16</v>
      </c>
      <c r="M17" s="6">
        <v>292.9975</v>
      </c>
      <c r="N17" s="6">
        <v>24.576188088038499</v>
      </c>
      <c r="O17" s="6" t="s">
        <v>16</v>
      </c>
      <c r="P17" s="4">
        <v>2463.3935000000001</v>
      </c>
      <c r="Q17" s="4">
        <v>8.4009862704342098</v>
      </c>
      <c r="R17" s="4" t="s">
        <v>16</v>
      </c>
      <c r="S17" s="6">
        <v>315.40100000000001</v>
      </c>
      <c r="T17" s="6">
        <v>24.319932677436299</v>
      </c>
      <c r="U17" s="6">
        <v>106.778952357576</v>
      </c>
      <c r="V17" s="4">
        <v>122.154</v>
      </c>
      <c r="W17" s="4">
        <v>34.4288255226937</v>
      </c>
      <c r="X17" s="4">
        <v>128.41959188822699</v>
      </c>
      <c r="Y17" s="6">
        <v>649237.97849999997</v>
      </c>
      <c r="Z17" s="6">
        <v>0.98552581726640898</v>
      </c>
      <c r="AA17" s="6">
        <v>99.158987994060993</v>
      </c>
      <c r="AB17" s="4">
        <v>180643.21799999999</v>
      </c>
      <c r="AC17" s="4">
        <v>1.20071369565499</v>
      </c>
      <c r="AD17" s="4">
        <v>98.405163387752793</v>
      </c>
      <c r="AE17" s="6">
        <v>305622.10399999999</v>
      </c>
      <c r="AF17" s="6">
        <v>1.0612638847165099</v>
      </c>
      <c r="AG17" s="6">
        <v>97.991175494010207</v>
      </c>
    </row>
    <row r="18" spans="1:33" x14ac:dyDescent="0.25">
      <c r="A18" s="2"/>
      <c r="B18" s="3">
        <v>44056.494456018503</v>
      </c>
      <c r="C18" s="4" t="s">
        <v>71</v>
      </c>
      <c r="D18" s="2" t="s">
        <v>18</v>
      </c>
      <c r="E18" s="5" t="s">
        <v>10</v>
      </c>
      <c r="F18" s="2" t="b">
        <v>0</v>
      </c>
      <c r="G18" s="6">
        <v>1466.0219999999999</v>
      </c>
      <c r="H18" s="6">
        <v>9.2199314113350699</v>
      </c>
      <c r="I18" s="6" t="s">
        <v>16</v>
      </c>
      <c r="J18" s="4">
        <v>603.471</v>
      </c>
      <c r="K18" s="4">
        <v>13.918230317614499</v>
      </c>
      <c r="L18" s="4" t="s">
        <v>16</v>
      </c>
      <c r="M18" s="6">
        <v>182.68700000000001</v>
      </c>
      <c r="N18" s="6">
        <v>19.104304537705499</v>
      </c>
      <c r="O18" s="6" t="s">
        <v>16</v>
      </c>
      <c r="P18" s="4">
        <v>989.81449999999995</v>
      </c>
      <c r="Q18" s="4">
        <v>10.9234751360639</v>
      </c>
      <c r="R18" s="4" t="s">
        <v>16</v>
      </c>
      <c r="S18" s="6">
        <v>271.84500000000003</v>
      </c>
      <c r="T18" s="6">
        <v>30.261757874541601</v>
      </c>
      <c r="U18" s="6">
        <v>92.033076317593597</v>
      </c>
      <c r="V18" s="4">
        <v>51.5685</v>
      </c>
      <c r="W18" s="4">
        <v>61.498064757994001</v>
      </c>
      <c r="X18" s="4">
        <v>54.213580597344396</v>
      </c>
      <c r="Y18" s="6">
        <v>144.25399999999999</v>
      </c>
      <c r="Z18" s="6">
        <v>47.919974587978899</v>
      </c>
      <c r="AA18" s="6">
        <v>2.2032107066723702E-2</v>
      </c>
      <c r="AB18" s="4">
        <v>25.954499999999999</v>
      </c>
      <c r="AC18" s="4">
        <v>86.817147545038793</v>
      </c>
      <c r="AD18" s="4">
        <v>1.4138680883925701E-2</v>
      </c>
      <c r="AE18" s="6">
        <v>53.408000000000001</v>
      </c>
      <c r="AF18" s="6">
        <v>51.913980943685701</v>
      </c>
      <c r="AG18" s="6">
        <v>1.71241301996406E-2</v>
      </c>
    </row>
    <row r="19" spans="1:33" x14ac:dyDescent="0.25">
      <c r="A19" s="2"/>
      <c r="B19" s="3">
        <v>44056.4983333333</v>
      </c>
      <c r="C19" s="4" t="s">
        <v>71</v>
      </c>
      <c r="D19" s="2" t="s">
        <v>46</v>
      </c>
      <c r="E19" s="5" t="s">
        <v>10</v>
      </c>
      <c r="F19" s="2" t="b">
        <v>0</v>
      </c>
      <c r="G19" s="6">
        <v>1544.894</v>
      </c>
      <c r="H19" s="6">
        <v>10.051156112070201</v>
      </c>
      <c r="I19" s="6" t="s">
        <v>16</v>
      </c>
      <c r="J19" s="4">
        <v>672.34649999999999</v>
      </c>
      <c r="K19" s="4">
        <v>14.566269754558</v>
      </c>
      <c r="L19" s="4" t="s">
        <v>16</v>
      </c>
      <c r="M19" s="6">
        <v>228.60400000000001</v>
      </c>
      <c r="N19" s="6">
        <v>28.297817961321201</v>
      </c>
      <c r="O19" s="6" t="s">
        <v>16</v>
      </c>
      <c r="P19" s="4">
        <v>1489.4825000000001</v>
      </c>
      <c r="Q19" s="4">
        <v>7.0686178253501204</v>
      </c>
      <c r="R19" s="4" t="s">
        <v>16</v>
      </c>
      <c r="S19" s="6">
        <v>296.37650000000002</v>
      </c>
      <c r="T19" s="6">
        <v>21.010446771020298</v>
      </c>
      <c r="U19" s="6">
        <v>100.338211272016</v>
      </c>
      <c r="V19" s="4">
        <v>101.131</v>
      </c>
      <c r="W19" s="4">
        <v>39.853247673885797</v>
      </c>
      <c r="X19" s="4">
        <v>106.318268310888</v>
      </c>
      <c r="Y19" s="6">
        <v>585578.39199999999</v>
      </c>
      <c r="Z19" s="6">
        <v>0.68008752536099204</v>
      </c>
      <c r="AA19" s="6">
        <v>89.436173891219099</v>
      </c>
      <c r="AB19" s="4">
        <v>160029.54550000001</v>
      </c>
      <c r="AC19" s="4">
        <v>1.4916525630656301</v>
      </c>
      <c r="AD19" s="4">
        <v>87.175891495662597</v>
      </c>
      <c r="AE19" s="6">
        <v>270587.53000000003</v>
      </c>
      <c r="AF19" s="6">
        <v>1.21298158226256</v>
      </c>
      <c r="AG19" s="6">
        <v>86.758090438120803</v>
      </c>
    </row>
    <row r="20" spans="1:33" x14ac:dyDescent="0.25">
      <c r="A20" s="2"/>
      <c r="B20" s="3">
        <v>44056.502199074101</v>
      </c>
      <c r="C20" s="4" t="s">
        <v>71</v>
      </c>
      <c r="D20" s="2" t="s">
        <v>18</v>
      </c>
      <c r="E20" s="5" t="s">
        <v>10</v>
      </c>
      <c r="F20" s="2" t="b">
        <v>0</v>
      </c>
      <c r="G20" s="6">
        <v>1454.5395000000001</v>
      </c>
      <c r="H20" s="6">
        <v>8.7993872537742295</v>
      </c>
      <c r="I20" s="6" t="s">
        <v>16</v>
      </c>
      <c r="J20" s="4">
        <v>603.46950000000004</v>
      </c>
      <c r="K20" s="4">
        <v>13.487126581852801</v>
      </c>
      <c r="L20" s="4" t="s">
        <v>16</v>
      </c>
      <c r="M20" s="6">
        <v>150.2405</v>
      </c>
      <c r="N20" s="6">
        <v>29.280444749706199</v>
      </c>
      <c r="O20" s="6" t="s">
        <v>16</v>
      </c>
      <c r="P20" s="4">
        <v>922.43050000000005</v>
      </c>
      <c r="Q20" s="4">
        <v>17.346939368135299</v>
      </c>
      <c r="R20" s="4" t="s">
        <v>16</v>
      </c>
      <c r="S20" s="6">
        <v>298.38499999999999</v>
      </c>
      <c r="T20" s="6">
        <v>20.357575486614401</v>
      </c>
      <c r="U20" s="6">
        <v>101.018188589178</v>
      </c>
      <c r="V20" s="4">
        <v>54.5685</v>
      </c>
      <c r="W20" s="4">
        <v>47.802996404814003</v>
      </c>
      <c r="X20" s="4">
        <v>57.367458289967502</v>
      </c>
      <c r="Y20" s="6">
        <v>77.367500000000007</v>
      </c>
      <c r="Z20" s="6">
        <v>57.229192643854503</v>
      </c>
      <c r="AA20" s="6">
        <v>1.18164421332147E-2</v>
      </c>
      <c r="AB20" s="4">
        <v>13.476000000000001</v>
      </c>
      <c r="AC20" s="4">
        <v>93.934496846537996</v>
      </c>
      <c r="AD20" s="4">
        <v>7.3410338704957999E-3</v>
      </c>
      <c r="AE20" s="6">
        <v>32.445</v>
      </c>
      <c r="AF20" s="6">
        <v>73.953524809486396</v>
      </c>
      <c r="AG20" s="6">
        <v>1.04027936699996E-2</v>
      </c>
    </row>
    <row r="21" spans="1:33" x14ac:dyDescent="0.25">
      <c r="A21" s="2"/>
      <c r="B21" s="3">
        <v>44056.506076388898</v>
      </c>
      <c r="C21" s="4" t="s">
        <v>71</v>
      </c>
      <c r="D21" s="2" t="s">
        <v>57</v>
      </c>
      <c r="E21" s="5" t="s">
        <v>10</v>
      </c>
      <c r="F21" s="2" t="b">
        <v>0</v>
      </c>
      <c r="G21" s="6">
        <v>5428.9359999999997</v>
      </c>
      <c r="H21" s="6">
        <v>7.1452833000624496</v>
      </c>
      <c r="I21" s="6">
        <v>0.34020628496352301</v>
      </c>
      <c r="J21" s="4">
        <v>72197.274000000005</v>
      </c>
      <c r="K21" s="4">
        <v>1.33308750007496</v>
      </c>
      <c r="L21" s="4">
        <v>5.93394251778588</v>
      </c>
      <c r="M21" s="6">
        <v>51615.400999999998</v>
      </c>
      <c r="N21" s="6">
        <v>2.3533658362824998</v>
      </c>
      <c r="O21" s="6">
        <v>4.2020455777188097</v>
      </c>
      <c r="P21" s="4">
        <v>625563.85950000002</v>
      </c>
      <c r="Q21" s="4">
        <v>1.05439249271682</v>
      </c>
      <c r="R21" s="4">
        <v>49.657312144468897</v>
      </c>
      <c r="S21" s="6">
        <v>309.39499999999998</v>
      </c>
      <c r="T21" s="6">
        <v>15.571823621805899</v>
      </c>
      <c r="U21" s="6">
        <v>104.745622127616</v>
      </c>
      <c r="V21" s="4">
        <v>194.74850000000001</v>
      </c>
      <c r="W21" s="4">
        <v>18.684858688578402</v>
      </c>
      <c r="X21" s="4">
        <v>204.73764994060201</v>
      </c>
      <c r="Y21" s="6">
        <v>580070.8615</v>
      </c>
      <c r="Z21" s="6">
        <v>0.81037921802011403</v>
      </c>
      <c r="AA21" s="6">
        <v>88.595001364639202</v>
      </c>
      <c r="AB21" s="4">
        <v>159887.45550000001</v>
      </c>
      <c r="AC21" s="4">
        <v>1.40319767490428</v>
      </c>
      <c r="AD21" s="4">
        <v>87.098488148774905</v>
      </c>
      <c r="AE21" s="6">
        <v>268882.85399999999</v>
      </c>
      <c r="AF21" s="6">
        <v>0.962155513914978</v>
      </c>
      <c r="AG21" s="6">
        <v>86.211522624830593</v>
      </c>
    </row>
    <row r="22" spans="1:33" x14ac:dyDescent="0.25">
      <c r="A22" s="2"/>
      <c r="B22" s="3">
        <v>44056.509942129604</v>
      </c>
      <c r="C22" s="4" t="s">
        <v>71</v>
      </c>
      <c r="D22" s="2" t="s">
        <v>18</v>
      </c>
      <c r="E22" s="5" t="s">
        <v>10</v>
      </c>
      <c r="F22" s="2" t="b">
        <v>0</v>
      </c>
      <c r="G22" s="6">
        <v>1491.4829999999999</v>
      </c>
      <c r="H22" s="6">
        <v>10.3068032037741</v>
      </c>
      <c r="I22" s="6" t="s">
        <v>16</v>
      </c>
      <c r="J22" s="4">
        <v>563.03700000000003</v>
      </c>
      <c r="K22" s="4">
        <v>15.4090419720534</v>
      </c>
      <c r="L22" s="4" t="s">
        <v>16</v>
      </c>
      <c r="M22" s="6">
        <v>143.75299999999999</v>
      </c>
      <c r="N22" s="6">
        <v>27.1688017274492</v>
      </c>
      <c r="O22" s="6" t="s">
        <v>16</v>
      </c>
      <c r="P22" s="4">
        <v>972.84649999999999</v>
      </c>
      <c r="Q22" s="4">
        <v>10.5784751178153</v>
      </c>
      <c r="R22" s="4" t="s">
        <v>16</v>
      </c>
      <c r="S22" s="6">
        <v>295.88099999999997</v>
      </c>
      <c r="T22" s="6">
        <v>20.288840032294502</v>
      </c>
      <c r="U22" s="6">
        <v>100.170459835296</v>
      </c>
      <c r="V22" s="4">
        <v>52.566499999999998</v>
      </c>
      <c r="W22" s="4">
        <v>43.205128373472199</v>
      </c>
      <c r="X22" s="4">
        <v>55.262770576423698</v>
      </c>
      <c r="Y22" s="6">
        <v>68.382499999999993</v>
      </c>
      <c r="Z22" s="6">
        <v>55.090336569967299</v>
      </c>
      <c r="AA22" s="6">
        <v>1.0444151021741101E-2</v>
      </c>
      <c r="AB22" s="4">
        <v>29.45</v>
      </c>
      <c r="AC22" s="4">
        <v>78.907164979971597</v>
      </c>
      <c r="AD22" s="4">
        <v>1.6042850065754E-2</v>
      </c>
      <c r="AE22" s="6">
        <v>25.455500000000001</v>
      </c>
      <c r="AF22" s="6">
        <v>106.062959276371</v>
      </c>
      <c r="AG22" s="6">
        <v>8.1617603410903093E-3</v>
      </c>
    </row>
    <row r="23" spans="1:33" x14ac:dyDescent="0.25">
      <c r="A23" s="2"/>
      <c r="B23" s="3">
        <v>44056.513807870397</v>
      </c>
      <c r="C23" s="4" t="s">
        <v>71</v>
      </c>
      <c r="D23" s="2" t="s">
        <v>18</v>
      </c>
      <c r="E23" s="5" t="s">
        <v>10</v>
      </c>
      <c r="F23" s="2" t="b">
        <v>0</v>
      </c>
      <c r="G23" s="6">
        <v>1510.9525000000001</v>
      </c>
      <c r="H23" s="6">
        <v>11.925809344443101</v>
      </c>
      <c r="I23" s="6" t="s">
        <v>16</v>
      </c>
      <c r="J23" s="4">
        <v>599.47500000000002</v>
      </c>
      <c r="K23" s="4">
        <v>17.3012211925905</v>
      </c>
      <c r="L23" s="4" t="s">
        <v>16</v>
      </c>
      <c r="M23" s="6">
        <v>172.70400000000001</v>
      </c>
      <c r="N23" s="6">
        <v>34.230893643234701</v>
      </c>
      <c r="O23" s="6" t="s">
        <v>16</v>
      </c>
      <c r="P23" s="4">
        <v>980.83399999999995</v>
      </c>
      <c r="Q23" s="4">
        <v>9.91225548229637</v>
      </c>
      <c r="R23" s="4" t="s">
        <v>16</v>
      </c>
      <c r="S23" s="6">
        <v>263.83850000000001</v>
      </c>
      <c r="T23" s="6">
        <v>16.348354733766701</v>
      </c>
      <c r="U23" s="6">
        <v>89.322477169046394</v>
      </c>
      <c r="V23" s="4">
        <v>54.067999999999998</v>
      </c>
      <c r="W23" s="4">
        <v>46.695927048708398</v>
      </c>
      <c r="X23" s="4">
        <v>56.841286361581503</v>
      </c>
      <c r="Y23" s="6">
        <v>37.435000000000002</v>
      </c>
      <c r="Z23" s="6">
        <v>69.688380456263104</v>
      </c>
      <c r="AA23" s="6">
        <v>5.7174978027840001E-3</v>
      </c>
      <c r="AB23" s="4">
        <v>14.475</v>
      </c>
      <c r="AC23" s="4">
        <v>110.702465565485</v>
      </c>
      <c r="AD23" s="4">
        <v>7.8852378506549994E-3</v>
      </c>
      <c r="AE23" s="6">
        <v>14.4755</v>
      </c>
      <c r="AF23" s="6">
        <v>140.58330126625</v>
      </c>
      <c r="AG23" s="6">
        <v>4.6412587384829498E-3</v>
      </c>
    </row>
    <row r="24" spans="1:33" x14ac:dyDescent="0.25">
      <c r="A24" s="2"/>
      <c r="B24" s="3">
        <v>44056.517685185201</v>
      </c>
      <c r="C24" s="4" t="s">
        <v>71</v>
      </c>
      <c r="D24" s="2" t="s">
        <v>0</v>
      </c>
      <c r="E24" s="5" t="s">
        <v>10</v>
      </c>
      <c r="F24" s="2" t="b">
        <v>0</v>
      </c>
      <c r="G24" s="6">
        <v>1555.3834999999999</v>
      </c>
      <c r="H24" s="6">
        <v>11.7111390267169</v>
      </c>
      <c r="I24" s="6" t="s">
        <v>16</v>
      </c>
      <c r="J24" s="4">
        <v>629.92399999999998</v>
      </c>
      <c r="K24" s="4">
        <v>14.580079061864399</v>
      </c>
      <c r="L24" s="4" t="s">
        <v>16</v>
      </c>
      <c r="M24" s="6">
        <v>208.14250000000001</v>
      </c>
      <c r="N24" s="6">
        <v>30.064948524289498</v>
      </c>
      <c r="O24" s="6" t="s">
        <v>16</v>
      </c>
      <c r="P24" s="4">
        <v>1247.8905</v>
      </c>
      <c r="Q24" s="4">
        <v>9.8665700773203504</v>
      </c>
      <c r="R24" s="4" t="s">
        <v>16</v>
      </c>
      <c r="S24" s="6">
        <v>265.83749999999998</v>
      </c>
      <c r="T24" s="6">
        <v>22.284474758864999</v>
      </c>
      <c r="U24" s="6">
        <v>89.999238262900903</v>
      </c>
      <c r="V24" s="4">
        <v>74.090999999999994</v>
      </c>
      <c r="W24" s="4">
        <v>52.870320546318901</v>
      </c>
      <c r="X24" s="4">
        <v>77.891317374712202</v>
      </c>
      <c r="Y24" s="6">
        <v>584118.11100000003</v>
      </c>
      <c r="Z24" s="6">
        <v>0.80336766243715696</v>
      </c>
      <c r="AA24" s="6">
        <v>89.213143213806305</v>
      </c>
      <c r="AB24" s="4">
        <v>160837.84</v>
      </c>
      <c r="AC24" s="4">
        <v>1.35264018545767</v>
      </c>
      <c r="AD24" s="4">
        <v>87.616208897104798</v>
      </c>
      <c r="AE24" s="6">
        <v>270417.99449999997</v>
      </c>
      <c r="AF24" s="6">
        <v>0.78021386460511399</v>
      </c>
      <c r="AG24" s="6">
        <v>86.703732514673703</v>
      </c>
    </row>
    <row r="25" spans="1:33" x14ac:dyDescent="0.25">
      <c r="A25" s="2"/>
      <c r="B25" s="3">
        <v>44056.5215509259</v>
      </c>
      <c r="C25" s="4" t="s">
        <v>71</v>
      </c>
      <c r="D25" s="2" t="s">
        <v>18</v>
      </c>
      <c r="E25" s="5" t="s">
        <v>10</v>
      </c>
      <c r="F25" s="2" t="b">
        <v>0</v>
      </c>
      <c r="G25" s="6">
        <v>1446.0645</v>
      </c>
      <c r="H25" s="6">
        <v>10.9353889679525</v>
      </c>
      <c r="I25" s="6" t="s">
        <v>16</v>
      </c>
      <c r="J25" s="4">
        <v>548.56399999999996</v>
      </c>
      <c r="K25" s="4">
        <v>15.8603873995109</v>
      </c>
      <c r="L25" s="4" t="s">
        <v>16</v>
      </c>
      <c r="M25" s="6">
        <v>185.184</v>
      </c>
      <c r="N25" s="6">
        <v>33.801331532148502</v>
      </c>
      <c r="O25" s="6" t="s">
        <v>16</v>
      </c>
      <c r="P25" s="4">
        <v>942.904</v>
      </c>
      <c r="Q25" s="4">
        <v>11.5507296877381</v>
      </c>
      <c r="R25" s="4" t="s">
        <v>16</v>
      </c>
      <c r="S25" s="6">
        <v>299.38049999999998</v>
      </c>
      <c r="T25" s="6">
        <v>27.768152274703201</v>
      </c>
      <c r="U25" s="6">
        <v>101.355214936818</v>
      </c>
      <c r="V25" s="4">
        <v>53.067999999999998</v>
      </c>
      <c r="W25" s="4">
        <v>58.747193496015498</v>
      </c>
      <c r="X25" s="4">
        <v>55.789993797373903</v>
      </c>
      <c r="Y25" s="6">
        <v>78.365499999999997</v>
      </c>
      <c r="Z25" s="6">
        <v>46.993959872631201</v>
      </c>
      <c r="AA25" s="6">
        <v>1.19688680129309E-2</v>
      </c>
      <c r="AB25" s="4">
        <v>14.974</v>
      </c>
      <c r="AC25" s="4">
        <v>107.073663695965</v>
      </c>
      <c r="AD25" s="4">
        <v>8.1570674663701496E-3</v>
      </c>
      <c r="AE25" s="6">
        <v>31.945499999999999</v>
      </c>
      <c r="AF25" s="6">
        <v>68.467670789560003</v>
      </c>
      <c r="AG25" s="6">
        <v>1.0242639703651499E-2</v>
      </c>
    </row>
    <row r="26" spans="1:33" x14ac:dyDescent="0.25">
      <c r="A26" s="2"/>
      <c r="B26" s="3">
        <v>44056.525428240697</v>
      </c>
      <c r="C26" s="4" t="s">
        <v>71</v>
      </c>
      <c r="D26" s="2" t="s">
        <v>47</v>
      </c>
      <c r="E26" s="5" t="s">
        <v>10</v>
      </c>
      <c r="F26" s="2" t="b">
        <v>0</v>
      </c>
      <c r="G26" s="6">
        <v>1503.4575</v>
      </c>
      <c r="H26" s="6">
        <v>11.7816751281675</v>
      </c>
      <c r="I26" s="6" t="s">
        <v>16</v>
      </c>
      <c r="J26" s="4">
        <v>667.35950000000003</v>
      </c>
      <c r="K26" s="4">
        <v>15.653911398377501</v>
      </c>
      <c r="L26" s="4" t="s">
        <v>16</v>
      </c>
      <c r="M26" s="6">
        <v>257.5575</v>
      </c>
      <c r="N26" s="6">
        <v>24.404121314126801</v>
      </c>
      <c r="O26" s="6" t="s">
        <v>16</v>
      </c>
      <c r="P26" s="4">
        <v>1971.6965</v>
      </c>
      <c r="Q26" s="4">
        <v>8.4095034157162694</v>
      </c>
      <c r="R26" s="4" t="s">
        <v>16</v>
      </c>
      <c r="S26" s="6">
        <v>270.34500000000003</v>
      </c>
      <c r="T26" s="6">
        <v>29.1890777455286</v>
      </c>
      <c r="U26" s="6">
        <v>91.525251584836298</v>
      </c>
      <c r="V26" s="4">
        <v>94.119</v>
      </c>
      <c r="W26" s="4">
        <v>49.589843117215302</v>
      </c>
      <c r="X26" s="4">
        <v>98.946604850663903</v>
      </c>
      <c r="Y26" s="6">
        <v>576742.46950000001</v>
      </c>
      <c r="Z26" s="6">
        <v>0.87749817771529803</v>
      </c>
      <c r="AA26" s="6">
        <v>88.086651586442201</v>
      </c>
      <c r="AB26" s="4">
        <v>155880.96350000001</v>
      </c>
      <c r="AC26" s="4">
        <v>1.2591393918700799</v>
      </c>
      <c r="AD26" s="4">
        <v>84.915956724474597</v>
      </c>
      <c r="AE26" s="6">
        <v>264266.902</v>
      </c>
      <c r="AF26" s="6">
        <v>1.1542101341662401</v>
      </c>
      <c r="AG26" s="6">
        <v>84.731516576236899</v>
      </c>
    </row>
    <row r="27" spans="1:33" x14ac:dyDescent="0.25">
      <c r="A27" s="2"/>
      <c r="B27" s="3">
        <v>44056.529293981497</v>
      </c>
      <c r="C27" s="4" t="s">
        <v>71</v>
      </c>
      <c r="D27" s="2" t="s">
        <v>18</v>
      </c>
      <c r="E27" s="5" t="s">
        <v>10</v>
      </c>
      <c r="F27" s="2" t="b">
        <v>0</v>
      </c>
      <c r="G27" s="6">
        <v>1466.5309999999999</v>
      </c>
      <c r="H27" s="6">
        <v>7.9172340000073502</v>
      </c>
      <c r="I27" s="6" t="s">
        <v>16</v>
      </c>
      <c r="J27" s="4">
        <v>604.96500000000003</v>
      </c>
      <c r="K27" s="4">
        <v>15.9585350532557</v>
      </c>
      <c r="L27" s="4" t="s">
        <v>16</v>
      </c>
      <c r="M27" s="6">
        <v>151.23849999999999</v>
      </c>
      <c r="N27" s="6">
        <v>39.850707434200402</v>
      </c>
      <c r="O27" s="6" t="s">
        <v>16</v>
      </c>
      <c r="P27" s="4">
        <v>889.48950000000002</v>
      </c>
      <c r="Q27" s="4">
        <v>14.1131397923359</v>
      </c>
      <c r="R27" s="4" t="s">
        <v>16</v>
      </c>
      <c r="S27" s="6">
        <v>297.38099999999997</v>
      </c>
      <c r="T27" s="6">
        <v>19.758113531849101</v>
      </c>
      <c r="U27" s="6">
        <v>100.678284568053</v>
      </c>
      <c r="V27" s="4">
        <v>47.058</v>
      </c>
      <c r="W27" s="4">
        <v>55.271573156930103</v>
      </c>
      <c r="X27" s="4">
        <v>49.471725486485603</v>
      </c>
      <c r="Y27" s="6">
        <v>88.845500000000001</v>
      </c>
      <c r="Z27" s="6">
        <v>33.393252159138697</v>
      </c>
      <c r="AA27" s="6">
        <v>1.3569492481294101E-2</v>
      </c>
      <c r="AB27" s="4">
        <v>10.9815</v>
      </c>
      <c r="AC27" s="4">
        <v>166.58690550220899</v>
      </c>
      <c r="AD27" s="4">
        <v>5.9821581662844797E-3</v>
      </c>
      <c r="AE27" s="6">
        <v>24.9575</v>
      </c>
      <c r="AF27" s="6">
        <v>79.470880837098704</v>
      </c>
      <c r="AG27" s="6">
        <v>8.0020873175840699E-3</v>
      </c>
    </row>
    <row r="28" spans="1:33" x14ac:dyDescent="0.25">
      <c r="A28" s="2"/>
      <c r="B28" s="3">
        <v>44056.533159722203</v>
      </c>
      <c r="C28" s="4" t="s">
        <v>71</v>
      </c>
      <c r="D28" s="2" t="s">
        <v>41</v>
      </c>
      <c r="E28" s="5" t="s">
        <v>10</v>
      </c>
      <c r="F28" s="2" t="b">
        <v>0</v>
      </c>
      <c r="G28" s="6">
        <v>1540.9075</v>
      </c>
      <c r="H28" s="6">
        <v>11.801110413987701</v>
      </c>
      <c r="I28" s="6" t="s">
        <v>16</v>
      </c>
      <c r="J28" s="4">
        <v>975.84400000000005</v>
      </c>
      <c r="K28" s="4">
        <v>14.8773826610957</v>
      </c>
      <c r="L28" s="4">
        <v>1.2739890902756601E-2</v>
      </c>
      <c r="M28" s="6">
        <v>444.23950000000002</v>
      </c>
      <c r="N28" s="6">
        <v>25.5968593531782</v>
      </c>
      <c r="O28" s="6">
        <v>6.0573131820637199E-3</v>
      </c>
      <c r="P28" s="4">
        <v>4449.8774999999996</v>
      </c>
      <c r="Q28" s="4">
        <v>3.7377694171498899</v>
      </c>
      <c r="R28" s="4">
        <v>0.126244679703676</v>
      </c>
      <c r="S28" s="6">
        <v>281.863</v>
      </c>
      <c r="T28" s="6">
        <v>21.040986638781298</v>
      </c>
      <c r="U28" s="6">
        <v>95.4246684327682</v>
      </c>
      <c r="V28" s="4">
        <v>89.614500000000007</v>
      </c>
      <c r="W28" s="4">
        <v>43.875302080024298</v>
      </c>
      <c r="X28" s="4">
        <v>94.211057495190303</v>
      </c>
      <c r="Y28" s="6">
        <v>587839.63500000001</v>
      </c>
      <c r="Z28" s="6">
        <v>0.79695069207620906</v>
      </c>
      <c r="AA28" s="6">
        <v>89.781536570104095</v>
      </c>
      <c r="AB28" s="4">
        <v>160048.5485</v>
      </c>
      <c r="AC28" s="4">
        <v>1.08627992892424</v>
      </c>
      <c r="AD28" s="4">
        <v>87.186243355757597</v>
      </c>
      <c r="AE28" s="6">
        <v>270889.82650000002</v>
      </c>
      <c r="AF28" s="6">
        <v>0.91240475294368695</v>
      </c>
      <c r="AG28" s="6">
        <v>86.855015329989001</v>
      </c>
    </row>
    <row r="29" spans="1:33" x14ac:dyDescent="0.25">
      <c r="A29" s="2"/>
      <c r="B29" s="3">
        <v>44056.537025463003</v>
      </c>
      <c r="C29" s="4" t="s">
        <v>71</v>
      </c>
      <c r="D29" s="2" t="s">
        <v>18</v>
      </c>
      <c r="E29" s="5" t="s">
        <v>10</v>
      </c>
      <c r="F29" s="2" t="b">
        <v>0</v>
      </c>
      <c r="G29" s="6">
        <v>1529.4290000000001</v>
      </c>
      <c r="H29" s="6">
        <v>11.608819311313001</v>
      </c>
      <c r="I29" s="6" t="s">
        <v>16</v>
      </c>
      <c r="J29" s="4">
        <v>556.54949999999997</v>
      </c>
      <c r="K29" s="4">
        <v>22.145948664840301</v>
      </c>
      <c r="L29" s="4" t="s">
        <v>16</v>
      </c>
      <c r="M29" s="6">
        <v>151.739</v>
      </c>
      <c r="N29" s="6">
        <v>30.383072838301299</v>
      </c>
      <c r="O29" s="6" t="s">
        <v>16</v>
      </c>
      <c r="P29" s="4">
        <v>887.49249999999995</v>
      </c>
      <c r="Q29" s="4">
        <v>13.9354558446037</v>
      </c>
      <c r="R29" s="4" t="s">
        <v>16</v>
      </c>
      <c r="S29" s="6">
        <v>285.36149999999998</v>
      </c>
      <c r="T29" s="6">
        <v>16.711087461729999</v>
      </c>
      <c r="U29" s="6">
        <v>96.609084984469106</v>
      </c>
      <c r="V29" s="4">
        <v>45.055500000000002</v>
      </c>
      <c r="W29" s="4">
        <v>63.882957008737399</v>
      </c>
      <c r="X29" s="4">
        <v>47.3665121266597</v>
      </c>
      <c r="Y29" s="6">
        <v>80.361000000000004</v>
      </c>
      <c r="Z29" s="6">
        <v>47.086660107472099</v>
      </c>
      <c r="AA29" s="6">
        <v>1.22736434066923E-2</v>
      </c>
      <c r="AB29" s="4">
        <v>21.962499999999999</v>
      </c>
      <c r="AC29" s="4">
        <v>76.060979943461604</v>
      </c>
      <c r="AD29" s="4">
        <v>1.1964043958204501E-2</v>
      </c>
      <c r="AE29" s="6">
        <v>30.447500000000002</v>
      </c>
      <c r="AF29" s="6">
        <v>127.870031062203</v>
      </c>
      <c r="AG29" s="6">
        <v>9.7623381188877492E-3</v>
      </c>
    </row>
    <row r="30" spans="1:33" x14ac:dyDescent="0.25">
      <c r="A30" s="2"/>
      <c r="B30" s="3">
        <v>44056.540902777801</v>
      </c>
      <c r="C30" s="4" t="s">
        <v>71</v>
      </c>
      <c r="D30" s="2" t="s">
        <v>20</v>
      </c>
      <c r="E30" s="5" t="s">
        <v>10</v>
      </c>
      <c r="F30" s="2" t="b">
        <v>0</v>
      </c>
      <c r="G30" s="6">
        <v>1598.3005000000001</v>
      </c>
      <c r="H30" s="6">
        <v>10.232182599102501</v>
      </c>
      <c r="I30" s="6" t="s">
        <v>16</v>
      </c>
      <c r="J30" s="4">
        <v>2008.1495</v>
      </c>
      <c r="K30" s="4">
        <v>11.1589964819453</v>
      </c>
      <c r="L30" s="4">
        <v>9.8563638591421296E-2</v>
      </c>
      <c r="M30" s="6">
        <v>1177.018</v>
      </c>
      <c r="N30" s="6">
        <v>8.4635444840575307</v>
      </c>
      <c r="O30" s="6">
        <v>6.6144477443614402E-2</v>
      </c>
      <c r="P30" s="4">
        <v>13444.594499999999</v>
      </c>
      <c r="Q30" s="4">
        <v>2.8495692810319699</v>
      </c>
      <c r="R30" s="4">
        <v>0.84353320880568305</v>
      </c>
      <c r="S30" s="6">
        <v>291.37599999999998</v>
      </c>
      <c r="T30" s="6">
        <v>20.1895266855046</v>
      </c>
      <c r="U30" s="6">
        <v>98.645292887914593</v>
      </c>
      <c r="V30" s="4">
        <v>66.083500000000001</v>
      </c>
      <c r="W30" s="4">
        <v>39.142979459047503</v>
      </c>
      <c r="X30" s="4">
        <v>69.4730921668191</v>
      </c>
      <c r="Y30" s="6">
        <v>576045.88899999997</v>
      </c>
      <c r="Z30" s="6">
        <v>0.90426372792562404</v>
      </c>
      <c r="AA30" s="6">
        <v>87.980261911586794</v>
      </c>
      <c r="AB30" s="4">
        <v>156352.39850000001</v>
      </c>
      <c r="AC30" s="4">
        <v>1.13625798640055</v>
      </c>
      <c r="AD30" s="4">
        <v>85.1727703414779</v>
      </c>
      <c r="AE30" s="6">
        <v>266060.48100000003</v>
      </c>
      <c r="AF30" s="6">
        <v>1.26863352873261</v>
      </c>
      <c r="AG30" s="6">
        <v>85.306589230508607</v>
      </c>
    </row>
    <row r="31" spans="1:33" x14ac:dyDescent="0.25">
      <c r="A31" s="2"/>
      <c r="B31" s="3">
        <v>44056.544768518499</v>
      </c>
      <c r="C31" s="4" t="s">
        <v>71</v>
      </c>
      <c r="D31" s="2" t="s">
        <v>18</v>
      </c>
      <c r="E31" s="5" t="s">
        <v>10</v>
      </c>
      <c r="F31" s="2" t="b">
        <v>0</v>
      </c>
      <c r="G31" s="6">
        <v>1367.1790000000001</v>
      </c>
      <c r="H31" s="6">
        <v>13.3051723910135</v>
      </c>
      <c r="I31" s="6" t="s">
        <v>16</v>
      </c>
      <c r="J31" s="4">
        <v>513.11850000000004</v>
      </c>
      <c r="K31" s="4">
        <v>18.963240902459201</v>
      </c>
      <c r="L31" s="4" t="s">
        <v>16</v>
      </c>
      <c r="M31" s="6">
        <v>142.25399999999999</v>
      </c>
      <c r="N31" s="6">
        <v>31.208970320654</v>
      </c>
      <c r="O31" s="6" t="s">
        <v>16</v>
      </c>
      <c r="P31" s="4">
        <v>900.45950000000005</v>
      </c>
      <c r="Q31" s="4">
        <v>10.8892536629187</v>
      </c>
      <c r="R31" s="4" t="s">
        <v>16</v>
      </c>
      <c r="S31" s="6">
        <v>292.875</v>
      </c>
      <c r="T31" s="6">
        <v>24.824824713458799</v>
      </c>
      <c r="U31" s="6">
        <v>99.152779070850002</v>
      </c>
      <c r="V31" s="4">
        <v>57.573</v>
      </c>
      <c r="W31" s="4">
        <v>44.741325373288099</v>
      </c>
      <c r="X31" s="4">
        <v>60.526066799129502</v>
      </c>
      <c r="Y31" s="6">
        <v>79.863</v>
      </c>
      <c r="Z31" s="6">
        <v>59.465737514846502</v>
      </c>
      <c r="AA31" s="6">
        <v>1.2197583198176499E-2</v>
      </c>
      <c r="AB31" s="4">
        <v>17.9695</v>
      </c>
      <c r="AC31" s="4">
        <v>94.694088185415396</v>
      </c>
      <c r="AD31" s="4">
        <v>9.7888622837544008E-3</v>
      </c>
      <c r="AE31" s="6">
        <v>27.951499999999999</v>
      </c>
      <c r="AF31" s="6">
        <v>79.947375504299004</v>
      </c>
      <c r="AG31" s="6">
        <v>8.9620492299890293E-3</v>
      </c>
    </row>
    <row r="32" spans="1:33" x14ac:dyDescent="0.25">
      <c r="A32" s="2"/>
      <c r="B32" s="3">
        <v>44056.548645833303</v>
      </c>
      <c r="C32" s="4" t="s">
        <v>71</v>
      </c>
      <c r="D32" s="2" t="s">
        <v>60</v>
      </c>
      <c r="E32" s="5" t="s">
        <v>10</v>
      </c>
      <c r="F32" s="2" t="b">
        <v>0</v>
      </c>
      <c r="G32" s="6">
        <v>1701.6445000000001</v>
      </c>
      <c r="H32" s="6">
        <v>12.584044316364199</v>
      </c>
      <c r="I32" s="6">
        <v>7.79103638672227E-3</v>
      </c>
      <c r="J32" s="4">
        <v>4509.2855</v>
      </c>
      <c r="K32" s="4">
        <v>6.8105721571088003</v>
      </c>
      <c r="L32" s="4">
        <v>0.30650292109939598</v>
      </c>
      <c r="M32" s="6">
        <v>3050.0005000000001</v>
      </c>
      <c r="N32" s="6">
        <v>5.6369942278989402</v>
      </c>
      <c r="O32" s="6">
        <v>0.219727322923538</v>
      </c>
      <c r="P32" s="4">
        <v>35077.287499999999</v>
      </c>
      <c r="Q32" s="4">
        <v>3.7572574442270401</v>
      </c>
      <c r="R32" s="4">
        <v>2.5686439090628799</v>
      </c>
      <c r="S32" s="6">
        <v>301.88900000000001</v>
      </c>
      <c r="T32" s="6">
        <v>28.069224010600301</v>
      </c>
      <c r="U32" s="6">
        <v>102.204467164899</v>
      </c>
      <c r="V32" s="4">
        <v>96.12</v>
      </c>
      <c r="W32" s="4">
        <v>52.728512327279702</v>
      </c>
      <c r="X32" s="4">
        <v>101.050241271643</v>
      </c>
      <c r="Y32" s="6">
        <v>575099.05799999996</v>
      </c>
      <c r="Z32" s="6">
        <v>0.81387847650349499</v>
      </c>
      <c r="AA32" s="6">
        <v>87.835651141929901</v>
      </c>
      <c r="AB32" s="4">
        <v>156547.625</v>
      </c>
      <c r="AC32" s="4">
        <v>1.46599628921864</v>
      </c>
      <c r="AD32" s="4">
        <v>85.2791197291982</v>
      </c>
      <c r="AE32" s="6">
        <v>264493.66649999999</v>
      </c>
      <c r="AF32" s="6">
        <v>1.15427247594678</v>
      </c>
      <c r="AG32" s="6">
        <v>84.804223751616206</v>
      </c>
    </row>
    <row r="33" spans="1:33" x14ac:dyDescent="0.25">
      <c r="A33" s="2"/>
      <c r="B33" s="3">
        <v>44056.552511574097</v>
      </c>
      <c r="C33" s="4" t="s">
        <v>71</v>
      </c>
      <c r="D33" s="2" t="s">
        <v>18</v>
      </c>
      <c r="E33" s="5" t="s">
        <v>10</v>
      </c>
      <c r="F33" s="2" t="b">
        <v>0</v>
      </c>
      <c r="G33" s="6">
        <v>1443.569</v>
      </c>
      <c r="H33" s="6">
        <v>9.8480925597242805</v>
      </c>
      <c r="I33" s="6" t="s">
        <v>16</v>
      </c>
      <c r="J33" s="4">
        <v>573.02099999999996</v>
      </c>
      <c r="K33" s="4">
        <v>18.037535507837401</v>
      </c>
      <c r="L33" s="4" t="s">
        <v>16</v>
      </c>
      <c r="M33" s="6">
        <v>170.20650000000001</v>
      </c>
      <c r="N33" s="6">
        <v>31.4109796983054</v>
      </c>
      <c r="O33" s="6" t="s">
        <v>16</v>
      </c>
      <c r="P33" s="4">
        <v>872.51549999999997</v>
      </c>
      <c r="Q33" s="4">
        <v>13.6108766550526</v>
      </c>
      <c r="R33" s="4" t="s">
        <v>16</v>
      </c>
      <c r="S33" s="6">
        <v>279.85599999999999</v>
      </c>
      <c r="T33" s="6">
        <v>28.5161211835965</v>
      </c>
      <c r="U33" s="6">
        <v>94.745198940339094</v>
      </c>
      <c r="V33" s="4">
        <v>52.566499999999998</v>
      </c>
      <c r="W33" s="4">
        <v>50.161256248240697</v>
      </c>
      <c r="X33" s="4">
        <v>55.262770576423698</v>
      </c>
      <c r="Y33" s="6">
        <v>77.367000000000004</v>
      </c>
      <c r="Z33" s="6">
        <v>46.968925074268498</v>
      </c>
      <c r="AA33" s="6">
        <v>1.18163657675435E-2</v>
      </c>
      <c r="AB33" s="4">
        <v>13.476000000000001</v>
      </c>
      <c r="AC33" s="4">
        <v>110.86249879738899</v>
      </c>
      <c r="AD33" s="4">
        <v>7.3410338704957999E-3</v>
      </c>
      <c r="AE33" s="6">
        <v>33.442999999999998</v>
      </c>
      <c r="AF33" s="6">
        <v>84.585754406899198</v>
      </c>
      <c r="AG33" s="6">
        <v>1.0722780974134601E-2</v>
      </c>
    </row>
    <row r="34" spans="1:33" x14ac:dyDescent="0.25">
      <c r="A34" s="2"/>
      <c r="B34" s="3">
        <v>44056.556388888901</v>
      </c>
      <c r="C34" s="4" t="s">
        <v>71</v>
      </c>
      <c r="D34" s="2" t="s">
        <v>78</v>
      </c>
      <c r="E34" s="5" t="s">
        <v>10</v>
      </c>
      <c r="F34" s="2" t="b">
        <v>0</v>
      </c>
      <c r="G34" s="6">
        <v>1871.855</v>
      </c>
      <c r="H34" s="6">
        <v>11.67209439843</v>
      </c>
      <c r="I34" s="6">
        <v>2.2971111695530701E-2</v>
      </c>
      <c r="J34" s="4">
        <v>8649.0995000000003</v>
      </c>
      <c r="K34" s="4">
        <v>3.5336808999426301</v>
      </c>
      <c r="L34" s="4">
        <v>0.65067850886290302</v>
      </c>
      <c r="M34" s="6">
        <v>6052.0919999999996</v>
      </c>
      <c r="N34" s="6">
        <v>4.7296246549478402</v>
      </c>
      <c r="O34" s="6">
        <v>0.46589606980776699</v>
      </c>
      <c r="P34" s="4">
        <v>73186.392000000007</v>
      </c>
      <c r="Q34" s="4">
        <v>1.47535210033646</v>
      </c>
      <c r="R34" s="4">
        <v>5.6076748771522196</v>
      </c>
      <c r="S34" s="6">
        <v>300.88249999999999</v>
      </c>
      <c r="T34" s="6">
        <v>21.9300802648801</v>
      </c>
      <c r="U34" s="6">
        <v>101.863716769219</v>
      </c>
      <c r="V34" s="4">
        <v>145.18549999999999</v>
      </c>
      <c r="W34" s="4">
        <v>35.628082453214901</v>
      </c>
      <c r="X34" s="4">
        <v>152.63243658077599</v>
      </c>
      <c r="Y34" s="6">
        <v>581547.21149999998</v>
      </c>
      <c r="Z34" s="6">
        <v>0.91610038081879297</v>
      </c>
      <c r="AA34" s="6">
        <v>88.820486281993098</v>
      </c>
      <c r="AB34" s="4">
        <v>158259.99650000001</v>
      </c>
      <c r="AC34" s="4">
        <v>1.1551337495024201</v>
      </c>
      <c r="AD34" s="4">
        <v>86.211931927207402</v>
      </c>
      <c r="AE34" s="6">
        <v>267855.2525</v>
      </c>
      <c r="AF34" s="6">
        <v>1.1337884327540599</v>
      </c>
      <c r="AG34" s="6">
        <v>85.882044234339503</v>
      </c>
    </row>
    <row r="35" spans="1:33" x14ac:dyDescent="0.25">
      <c r="A35" s="2"/>
      <c r="B35" s="3">
        <v>44056.5602546296</v>
      </c>
      <c r="C35" s="4" t="s">
        <v>71</v>
      </c>
      <c r="D35" s="2" t="s">
        <v>18</v>
      </c>
      <c r="E35" s="5" t="s">
        <v>10</v>
      </c>
      <c r="F35" s="2" t="b">
        <v>0</v>
      </c>
      <c r="G35" s="6">
        <v>1510.9425000000001</v>
      </c>
      <c r="H35" s="6">
        <v>9.4549295646988494</v>
      </c>
      <c r="I35" s="6" t="s">
        <v>16</v>
      </c>
      <c r="J35" s="4">
        <v>568.52599999999995</v>
      </c>
      <c r="K35" s="4">
        <v>16.663867147594701</v>
      </c>
      <c r="L35" s="4" t="s">
        <v>16</v>
      </c>
      <c r="M35" s="6">
        <v>181.68799999999999</v>
      </c>
      <c r="N35" s="6">
        <v>26.716305074706501</v>
      </c>
      <c r="O35" s="6" t="s">
        <v>16</v>
      </c>
      <c r="P35" s="4">
        <v>876.00649999999996</v>
      </c>
      <c r="Q35" s="4">
        <v>14.9786499758047</v>
      </c>
      <c r="R35" s="4" t="s">
        <v>16</v>
      </c>
      <c r="S35" s="6">
        <v>293.87599999999998</v>
      </c>
      <c r="T35" s="6">
        <v>28.2978710494415</v>
      </c>
      <c r="U35" s="6">
        <v>99.491667442510007</v>
      </c>
      <c r="V35" s="4">
        <v>55.569499999999998</v>
      </c>
      <c r="W35" s="4">
        <v>58.889577512763502</v>
      </c>
      <c r="X35" s="4">
        <v>58.4198021467394</v>
      </c>
      <c r="Y35" s="6">
        <v>90.844499999999996</v>
      </c>
      <c r="Z35" s="6">
        <v>50.410868255786298</v>
      </c>
      <c r="AA35" s="6">
        <v>1.38748024347539E-2</v>
      </c>
      <c r="AB35" s="4">
        <v>12.977</v>
      </c>
      <c r="AC35" s="4">
        <v>96.987432868478905</v>
      </c>
      <c r="AD35" s="4">
        <v>7.0692042547806496E-3</v>
      </c>
      <c r="AE35" s="6">
        <v>19.466000000000001</v>
      </c>
      <c r="AF35" s="6">
        <v>77.110874595867401</v>
      </c>
      <c r="AG35" s="6">
        <v>6.2413555734385099E-3</v>
      </c>
    </row>
    <row r="36" spans="1:33" x14ac:dyDescent="0.25">
      <c r="A36" s="2"/>
      <c r="B36" s="3">
        <v>44056.564131944397</v>
      </c>
      <c r="C36" s="4" t="s">
        <v>71</v>
      </c>
      <c r="D36" s="2" t="s">
        <v>31</v>
      </c>
      <c r="E36" s="5" t="s">
        <v>10</v>
      </c>
      <c r="F36" s="2" t="b">
        <v>0</v>
      </c>
      <c r="G36" s="6">
        <v>2271.21</v>
      </c>
      <c r="H36" s="6">
        <v>8.3656760499313805</v>
      </c>
      <c r="I36" s="6">
        <v>5.85872398130627E-2</v>
      </c>
      <c r="J36" s="4">
        <v>14693.159</v>
      </c>
      <c r="K36" s="4">
        <v>3.9154181552947298</v>
      </c>
      <c r="L36" s="4">
        <v>1.15316913546838</v>
      </c>
      <c r="M36" s="6">
        <v>10377.0875</v>
      </c>
      <c r="N36" s="6">
        <v>3.3140292106084601</v>
      </c>
      <c r="O36" s="6">
        <v>0.82054173017985399</v>
      </c>
      <c r="P36" s="4">
        <v>126168.83349999999</v>
      </c>
      <c r="Q36" s="4">
        <v>1.3529763312034899</v>
      </c>
      <c r="R36" s="4">
        <v>9.8327880776862795</v>
      </c>
      <c r="S36" s="6">
        <v>305.39350000000002</v>
      </c>
      <c r="T36" s="6">
        <v>20.969067309966199</v>
      </c>
      <c r="U36" s="6">
        <v>103.39091501553099</v>
      </c>
      <c r="V36" s="4">
        <v>97.123500000000007</v>
      </c>
      <c r="W36" s="4">
        <v>40.291603289372802</v>
      </c>
      <c r="X36" s="4">
        <v>102.105213359826</v>
      </c>
      <c r="Y36" s="6">
        <v>579792.9105</v>
      </c>
      <c r="Z36" s="6">
        <v>0.75812941123188804</v>
      </c>
      <c r="AA36" s="6">
        <v>88.552549535287497</v>
      </c>
      <c r="AB36" s="4">
        <v>157236.66399999999</v>
      </c>
      <c r="AC36" s="4">
        <v>0.79843164512976905</v>
      </c>
      <c r="AD36" s="4">
        <v>85.654472848602495</v>
      </c>
      <c r="AE36" s="6">
        <v>264914.962</v>
      </c>
      <c r="AF36" s="6">
        <v>1.17272047514303</v>
      </c>
      <c r="AG36" s="6">
        <v>84.939303121645395</v>
      </c>
    </row>
    <row r="37" spans="1:33" x14ac:dyDescent="0.25">
      <c r="A37" s="2"/>
      <c r="B37" s="3">
        <v>44056.567997685197</v>
      </c>
      <c r="C37" s="4" t="s">
        <v>71</v>
      </c>
      <c r="D37" s="2" t="s">
        <v>18</v>
      </c>
      <c r="E37" s="5" t="s">
        <v>10</v>
      </c>
      <c r="F37" s="2" t="b">
        <v>0</v>
      </c>
      <c r="G37" s="6">
        <v>1433.5754999999999</v>
      </c>
      <c r="H37" s="6">
        <v>11.568557773961199</v>
      </c>
      <c r="I37" s="6" t="s">
        <v>16</v>
      </c>
      <c r="J37" s="4">
        <v>555.05250000000001</v>
      </c>
      <c r="K37" s="4">
        <v>20.970495697816201</v>
      </c>
      <c r="L37" s="4" t="s">
        <v>16</v>
      </c>
      <c r="M37" s="6">
        <v>139.7585</v>
      </c>
      <c r="N37" s="6">
        <v>29.0374267234283</v>
      </c>
      <c r="O37" s="6" t="s">
        <v>16</v>
      </c>
      <c r="P37" s="4">
        <v>831.08849999999995</v>
      </c>
      <c r="Q37" s="4">
        <v>11.335233914809301</v>
      </c>
      <c r="R37" s="4" t="s">
        <v>16</v>
      </c>
      <c r="S37" s="6">
        <v>274.8485</v>
      </c>
      <c r="T37" s="6">
        <v>30.991336842742399</v>
      </c>
      <c r="U37" s="6">
        <v>93.0499107074845</v>
      </c>
      <c r="V37" s="4">
        <v>50.5625</v>
      </c>
      <c r="W37" s="4">
        <v>46.540910206100598</v>
      </c>
      <c r="X37" s="4">
        <v>53.155980277751503</v>
      </c>
      <c r="Y37" s="6">
        <v>87.350499999999997</v>
      </c>
      <c r="Z37" s="6">
        <v>50.415825277948798</v>
      </c>
      <c r="AA37" s="6">
        <v>1.3341159124404501E-2</v>
      </c>
      <c r="AB37" s="4">
        <v>10.980499999999999</v>
      </c>
      <c r="AC37" s="4">
        <v>87.998666490711102</v>
      </c>
      <c r="AD37" s="4">
        <v>5.9816134175555901E-3</v>
      </c>
      <c r="AE37" s="6">
        <v>26.457000000000001</v>
      </c>
      <c r="AF37" s="6">
        <v>101.17928302857</v>
      </c>
      <c r="AG37" s="6">
        <v>8.4828698451896896E-3</v>
      </c>
    </row>
    <row r="38" spans="1:33" x14ac:dyDescent="0.25">
      <c r="A38" s="2"/>
      <c r="B38" s="3">
        <v>44056.571875000001</v>
      </c>
      <c r="C38" s="4" t="s">
        <v>71</v>
      </c>
      <c r="D38" s="2" t="s">
        <v>30</v>
      </c>
      <c r="E38" s="5" t="s">
        <v>10</v>
      </c>
      <c r="F38" s="2" t="b">
        <v>0</v>
      </c>
      <c r="G38" s="6">
        <v>2598.1930000000002</v>
      </c>
      <c r="H38" s="6">
        <v>7.6507680148283796</v>
      </c>
      <c r="I38" s="6">
        <v>8.7748934095730896E-2</v>
      </c>
      <c r="J38" s="4">
        <v>21892.1855</v>
      </c>
      <c r="K38" s="4">
        <v>2.7409838396470501</v>
      </c>
      <c r="L38" s="4">
        <v>1.7516813335919099</v>
      </c>
      <c r="M38" s="6">
        <v>15830.165999999999</v>
      </c>
      <c r="N38" s="6">
        <v>2.95233700672757</v>
      </c>
      <c r="O38" s="6">
        <v>1.26768916089818</v>
      </c>
      <c r="P38" s="4">
        <v>188953.08600000001</v>
      </c>
      <c r="Q38" s="4">
        <v>1.2752756460471</v>
      </c>
      <c r="R38" s="4">
        <v>14.839551951023701</v>
      </c>
      <c r="S38" s="6">
        <v>302.88650000000001</v>
      </c>
      <c r="T38" s="6">
        <v>19.568640823921999</v>
      </c>
      <c r="U38" s="6">
        <v>102.542170612183</v>
      </c>
      <c r="V38" s="4">
        <v>106.137</v>
      </c>
      <c r="W38" s="4">
        <v>34.413429096479</v>
      </c>
      <c r="X38" s="4">
        <v>111.581038887312</v>
      </c>
      <c r="Y38" s="6">
        <v>579597.29500000004</v>
      </c>
      <c r="Z38" s="6">
        <v>0.787880246543739</v>
      </c>
      <c r="AA38" s="6">
        <v>88.522672917378102</v>
      </c>
      <c r="AB38" s="4">
        <v>156005.50700000001</v>
      </c>
      <c r="AC38" s="4">
        <v>1.3712702138209401</v>
      </c>
      <c r="AD38" s="4">
        <v>84.983801637790904</v>
      </c>
      <c r="AE38" s="6">
        <v>265615.79599999997</v>
      </c>
      <c r="AF38" s="6">
        <v>1.16144681485741</v>
      </c>
      <c r="AG38" s="6">
        <v>85.164010518745798</v>
      </c>
    </row>
    <row r="39" spans="1:33" x14ac:dyDescent="0.25">
      <c r="A39" s="2"/>
      <c r="B39" s="3">
        <v>44056.5757407407</v>
      </c>
      <c r="C39" s="4" t="s">
        <v>71</v>
      </c>
      <c r="D39" s="2" t="s">
        <v>18</v>
      </c>
      <c r="E39" s="5" t="s">
        <v>10</v>
      </c>
      <c r="F39" s="2" t="b">
        <v>0</v>
      </c>
      <c r="G39" s="6">
        <v>1499.9755</v>
      </c>
      <c r="H39" s="6">
        <v>8.7485964672979399</v>
      </c>
      <c r="I39" s="6" t="s">
        <v>16</v>
      </c>
      <c r="J39" s="4">
        <v>576.01149999999996</v>
      </c>
      <c r="K39" s="4">
        <v>16.462462097378701</v>
      </c>
      <c r="L39" s="4" t="s">
        <v>16</v>
      </c>
      <c r="M39" s="6">
        <v>157.22800000000001</v>
      </c>
      <c r="N39" s="6">
        <v>28.684279553381799</v>
      </c>
      <c r="O39" s="6" t="s">
        <v>16</v>
      </c>
      <c r="P39" s="4">
        <v>867.02650000000006</v>
      </c>
      <c r="Q39" s="4">
        <v>15.093447343169499</v>
      </c>
      <c r="R39" s="4" t="s">
        <v>16</v>
      </c>
      <c r="S39" s="6">
        <v>311.89800000000002</v>
      </c>
      <c r="T39" s="6">
        <v>26.212676584995702</v>
      </c>
      <c r="U39" s="6">
        <v>105.593012331677</v>
      </c>
      <c r="V39" s="4">
        <v>48.561</v>
      </c>
      <c r="W39" s="4">
        <v>55.279085392031803</v>
      </c>
      <c r="X39" s="4">
        <v>51.051818210489799</v>
      </c>
      <c r="Y39" s="6">
        <v>79.364000000000004</v>
      </c>
      <c r="Z39" s="6">
        <v>54.219104505541402</v>
      </c>
      <c r="AA39" s="6">
        <v>1.2121370258318401E-2</v>
      </c>
      <c r="AB39" s="4">
        <v>25.955500000000001</v>
      </c>
      <c r="AC39" s="4">
        <v>74.245481831352294</v>
      </c>
      <c r="AD39" s="4">
        <v>1.4139225632654601E-2</v>
      </c>
      <c r="AE39" s="6">
        <v>41.930500000000002</v>
      </c>
      <c r="AF39" s="6">
        <v>58.636732036636097</v>
      </c>
      <c r="AG39" s="6">
        <v>1.34441158878076E-2</v>
      </c>
    </row>
    <row r="40" spans="1:33" x14ac:dyDescent="0.25">
      <c r="A40" s="2"/>
      <c r="B40" s="3">
        <v>44056.579618055599</v>
      </c>
      <c r="C40" s="4" t="s">
        <v>71</v>
      </c>
      <c r="D40" s="2" t="s">
        <v>68</v>
      </c>
      <c r="E40" s="5" t="s">
        <v>10</v>
      </c>
      <c r="F40" s="2" t="b">
        <v>0</v>
      </c>
      <c r="G40" s="6">
        <v>3031.029</v>
      </c>
      <c r="H40" s="6">
        <v>6.88251976912409</v>
      </c>
      <c r="I40" s="6">
        <v>0.12635103605984799</v>
      </c>
      <c r="J40" s="4">
        <v>28702.327499999999</v>
      </c>
      <c r="K40" s="4">
        <v>1.90491371152127</v>
      </c>
      <c r="L40" s="4">
        <v>2.31786247738314</v>
      </c>
      <c r="M40" s="6">
        <v>20679.726500000001</v>
      </c>
      <c r="N40" s="6">
        <v>3.4929736215882299</v>
      </c>
      <c r="O40" s="6">
        <v>1.6653486696853901</v>
      </c>
      <c r="P40" s="4">
        <v>248415.671</v>
      </c>
      <c r="Q40" s="4">
        <v>1.12403279619984</v>
      </c>
      <c r="R40" s="4">
        <v>19.581427668876</v>
      </c>
      <c r="S40" s="6">
        <v>279.85849999999999</v>
      </c>
      <c r="T40" s="6">
        <v>24.693027919445399</v>
      </c>
      <c r="U40" s="6">
        <v>94.746045314893607</v>
      </c>
      <c r="V40" s="4">
        <v>80.102500000000006</v>
      </c>
      <c r="W40" s="4">
        <v>32.947545103219703</v>
      </c>
      <c r="X40" s="4">
        <v>84.2111626244467</v>
      </c>
      <c r="Y40" s="6">
        <v>579556.51049999997</v>
      </c>
      <c r="Z40" s="6">
        <v>1.0614020200469101</v>
      </c>
      <c r="AA40" s="6">
        <v>88.516443845943897</v>
      </c>
      <c r="AB40" s="4">
        <v>156908.4155</v>
      </c>
      <c r="AC40" s="4">
        <v>1.25606670794346</v>
      </c>
      <c r="AD40" s="4">
        <v>85.475659895468098</v>
      </c>
      <c r="AE40" s="6">
        <v>264274.79300000001</v>
      </c>
      <c r="AF40" s="6">
        <v>0.96148258181357504</v>
      </c>
      <c r="AG40" s="6">
        <v>84.734046656213806</v>
      </c>
    </row>
    <row r="41" spans="1:33" x14ac:dyDescent="0.25">
      <c r="A41" s="2"/>
      <c r="B41" s="3">
        <v>44056.583483796298</v>
      </c>
      <c r="C41" s="4" t="s">
        <v>71</v>
      </c>
      <c r="D41" s="2" t="s">
        <v>18</v>
      </c>
      <c r="E41" s="5" t="s">
        <v>10</v>
      </c>
      <c r="F41" s="2" t="b">
        <v>0</v>
      </c>
      <c r="G41" s="6">
        <v>1454.0360000000001</v>
      </c>
      <c r="H41" s="6">
        <v>11.1255626589142</v>
      </c>
      <c r="I41" s="6" t="s">
        <v>16</v>
      </c>
      <c r="J41" s="4">
        <v>533.08600000000001</v>
      </c>
      <c r="K41" s="4">
        <v>15.9431861315313</v>
      </c>
      <c r="L41" s="4" t="s">
        <v>16</v>
      </c>
      <c r="M41" s="6">
        <v>164.71600000000001</v>
      </c>
      <c r="N41" s="6">
        <v>30.241097280610401</v>
      </c>
      <c r="O41" s="6" t="s">
        <v>16</v>
      </c>
      <c r="P41" s="4">
        <v>836.57749999999999</v>
      </c>
      <c r="Q41" s="4">
        <v>17.6359697815567</v>
      </c>
      <c r="R41" s="4" t="s">
        <v>16</v>
      </c>
      <c r="S41" s="6">
        <v>285.86349999999999</v>
      </c>
      <c r="T41" s="6">
        <v>19.797039541848299</v>
      </c>
      <c r="U41" s="6">
        <v>96.779036995031802</v>
      </c>
      <c r="V41" s="4">
        <v>51.064500000000002</v>
      </c>
      <c r="W41" s="4">
        <v>47.566363051993001</v>
      </c>
      <c r="X41" s="4">
        <v>53.683729144983801</v>
      </c>
      <c r="Y41" s="6">
        <v>51.911000000000001</v>
      </c>
      <c r="Z41" s="6">
        <v>38.258221760839298</v>
      </c>
      <c r="AA41" s="6">
        <v>7.9284367153818602E-3</v>
      </c>
      <c r="AB41" s="4">
        <v>13.477499999999999</v>
      </c>
      <c r="AC41" s="4">
        <v>120.827900810093</v>
      </c>
      <c r="AD41" s="4">
        <v>7.3418509935891298E-3</v>
      </c>
      <c r="AE41" s="6">
        <v>18.968</v>
      </c>
      <c r="AF41" s="6">
        <v>110.53124291047401</v>
      </c>
      <c r="AG41" s="6">
        <v>6.0816825499322696E-3</v>
      </c>
    </row>
    <row r="42" spans="1:33" x14ac:dyDescent="0.25">
      <c r="A42" s="2"/>
      <c r="B42" s="3">
        <v>44056.587361111102</v>
      </c>
      <c r="C42" s="4" t="s">
        <v>71</v>
      </c>
      <c r="D42" s="2" t="s">
        <v>74</v>
      </c>
      <c r="E42" s="5" t="s">
        <v>10</v>
      </c>
      <c r="F42" s="2" t="b">
        <v>0</v>
      </c>
      <c r="G42" s="6">
        <v>3387.4630000000002</v>
      </c>
      <c r="H42" s="6">
        <v>5.7171841740987297</v>
      </c>
      <c r="I42" s="6">
        <v>0.15813929214639899</v>
      </c>
      <c r="J42" s="4">
        <v>35218.705999999998</v>
      </c>
      <c r="K42" s="4">
        <v>2.2136773954977098</v>
      </c>
      <c r="L42" s="4">
        <v>2.8596207303691399</v>
      </c>
      <c r="M42" s="6">
        <v>25034.741999999998</v>
      </c>
      <c r="N42" s="6">
        <v>2.8458351558680199</v>
      </c>
      <c r="O42" s="6">
        <v>2.0224559424971602</v>
      </c>
      <c r="P42" s="4">
        <v>301932.69050000003</v>
      </c>
      <c r="Q42" s="4">
        <v>1.02327120068246</v>
      </c>
      <c r="R42" s="4">
        <v>23.8491710785995</v>
      </c>
      <c r="S42" s="6">
        <v>303.892</v>
      </c>
      <c r="T42" s="6">
        <v>22.685180673379499</v>
      </c>
      <c r="U42" s="6">
        <v>102.882582458041</v>
      </c>
      <c r="V42" s="4">
        <v>67.087000000000003</v>
      </c>
      <c r="W42" s="4">
        <v>44.148353110103798</v>
      </c>
      <c r="X42" s="4">
        <v>70.528064255001496</v>
      </c>
      <c r="Y42" s="6">
        <v>580897.65249999997</v>
      </c>
      <c r="Z42" s="6">
        <v>0.874885140473179</v>
      </c>
      <c r="AA42" s="6">
        <v>88.721278263954403</v>
      </c>
      <c r="AB42" s="4">
        <v>155952.05600000001</v>
      </c>
      <c r="AC42" s="4">
        <v>0.89653676559900997</v>
      </c>
      <c r="AD42" s="4">
        <v>84.954684273483096</v>
      </c>
      <c r="AE42" s="6">
        <v>263790.59999999998</v>
      </c>
      <c r="AF42" s="6">
        <v>0.92450410840051001</v>
      </c>
      <c r="AG42" s="6">
        <v>84.578800551252797</v>
      </c>
    </row>
    <row r="43" spans="1:33" x14ac:dyDescent="0.25">
      <c r="A43" s="2"/>
      <c r="B43" s="3">
        <v>44056.591226851902</v>
      </c>
      <c r="C43" s="4" t="s">
        <v>71</v>
      </c>
      <c r="D43" s="2" t="s">
        <v>18</v>
      </c>
      <c r="E43" s="5" t="s">
        <v>10</v>
      </c>
      <c r="F43" s="2" t="b">
        <v>0</v>
      </c>
      <c r="G43" s="6">
        <v>1450.05</v>
      </c>
      <c r="H43" s="6">
        <v>10.7895935825278</v>
      </c>
      <c r="I43" s="6" t="s">
        <v>16</v>
      </c>
      <c r="J43" s="4">
        <v>544.06500000000005</v>
      </c>
      <c r="K43" s="4">
        <v>22.063264215056599</v>
      </c>
      <c r="L43" s="4" t="s">
        <v>16</v>
      </c>
      <c r="M43" s="6">
        <v>149.24100000000001</v>
      </c>
      <c r="N43" s="6">
        <v>43.2108441725576</v>
      </c>
      <c r="O43" s="6" t="s">
        <v>16</v>
      </c>
      <c r="P43" s="4">
        <v>827.59749999999997</v>
      </c>
      <c r="Q43" s="4">
        <v>14.592024986369401</v>
      </c>
      <c r="R43" s="4" t="s">
        <v>16</v>
      </c>
      <c r="S43" s="6">
        <v>274.84949999999998</v>
      </c>
      <c r="T43" s="6">
        <v>22.128511869630099</v>
      </c>
      <c r="U43" s="6">
        <v>93.050249257306305</v>
      </c>
      <c r="V43" s="4">
        <v>63.582500000000003</v>
      </c>
      <c r="W43" s="4">
        <v>57.415648262418003</v>
      </c>
      <c r="X43" s="4">
        <v>66.843809463735596</v>
      </c>
      <c r="Y43" s="6">
        <v>68.883499999999998</v>
      </c>
      <c r="Z43" s="6">
        <v>45.562495720538003</v>
      </c>
      <c r="AA43" s="6">
        <v>1.0520669424284E-2</v>
      </c>
      <c r="AB43" s="4">
        <v>11.978999999999999</v>
      </c>
      <c r="AC43" s="4">
        <v>103.313182263212</v>
      </c>
      <c r="AD43" s="4">
        <v>6.5255450233503397E-3</v>
      </c>
      <c r="AE43" s="6">
        <v>30.951499999999999</v>
      </c>
      <c r="AF43" s="6">
        <v>101.984664673184</v>
      </c>
      <c r="AG43" s="6">
        <v>9.9239349137615306E-3</v>
      </c>
    </row>
    <row r="44" spans="1:33" x14ac:dyDescent="0.25">
      <c r="A44" s="2"/>
      <c r="B44" s="3">
        <v>44056.595104166699</v>
      </c>
      <c r="C44" s="4" t="s">
        <v>71</v>
      </c>
      <c r="D44" s="2" t="s">
        <v>57</v>
      </c>
      <c r="E44" s="5" t="s">
        <v>10</v>
      </c>
      <c r="F44" s="2" t="b">
        <v>0</v>
      </c>
      <c r="G44" s="6">
        <v>5363.5450000000001</v>
      </c>
      <c r="H44" s="6">
        <v>6.5790503641437397</v>
      </c>
      <c r="I44" s="6">
        <v>0.33437444553811502</v>
      </c>
      <c r="J44" s="4">
        <v>71397.670499999993</v>
      </c>
      <c r="K44" s="4">
        <v>1.5210223643757499</v>
      </c>
      <c r="L44" s="4">
        <v>5.86746513387678</v>
      </c>
      <c r="M44" s="6">
        <v>51279.35</v>
      </c>
      <c r="N44" s="6">
        <v>2.1063991883102999</v>
      </c>
      <c r="O44" s="6">
        <v>4.1744897042355404</v>
      </c>
      <c r="P44" s="4">
        <v>626919.027</v>
      </c>
      <c r="Q44" s="4">
        <v>0.66475527351048203</v>
      </c>
      <c r="R44" s="4">
        <v>49.765380703242002</v>
      </c>
      <c r="S44" s="6">
        <v>306.899</v>
      </c>
      <c r="T44" s="6">
        <v>23.4399996695585</v>
      </c>
      <c r="U44" s="6">
        <v>103.90060177230799</v>
      </c>
      <c r="V44" s="4">
        <v>94.623999999999995</v>
      </c>
      <c r="W44" s="4">
        <v>36.089802140164501</v>
      </c>
      <c r="X44" s="4">
        <v>99.477507595588705</v>
      </c>
      <c r="Y44" s="6">
        <v>577361.71400000004</v>
      </c>
      <c r="Z44" s="6">
        <v>0.63262648361155704</v>
      </c>
      <c r="AA44" s="6">
        <v>88.181229630201699</v>
      </c>
      <c r="AB44" s="4">
        <v>155490.8315</v>
      </c>
      <c r="AC44" s="4">
        <v>1.0781576575568601</v>
      </c>
      <c r="AD44" s="4">
        <v>84.703432813375997</v>
      </c>
      <c r="AE44" s="6">
        <v>261932.85149999999</v>
      </c>
      <c r="AF44" s="6">
        <v>0.88122794675970395</v>
      </c>
      <c r="AG44" s="6">
        <v>83.983153322519598</v>
      </c>
    </row>
    <row r="45" spans="1:33" x14ac:dyDescent="0.25">
      <c r="A45" s="2"/>
      <c r="B45" s="3">
        <v>44056.598969907398</v>
      </c>
      <c r="C45" s="4" t="s">
        <v>71</v>
      </c>
      <c r="D45" s="2" t="s">
        <v>18</v>
      </c>
      <c r="E45" s="5" t="s">
        <v>10</v>
      </c>
      <c r="F45" s="2" t="b">
        <v>0</v>
      </c>
      <c r="G45" s="6">
        <v>1492.9915000000001</v>
      </c>
      <c r="H45" s="6">
        <v>10.1814459500307</v>
      </c>
      <c r="I45" s="6" t="s">
        <v>16</v>
      </c>
      <c r="J45" s="4">
        <v>549.05999999999995</v>
      </c>
      <c r="K45" s="4">
        <v>15.3720293072342</v>
      </c>
      <c r="L45" s="4" t="s">
        <v>16</v>
      </c>
      <c r="M45" s="6">
        <v>159.226</v>
      </c>
      <c r="N45" s="6">
        <v>26.4812909704563</v>
      </c>
      <c r="O45" s="6" t="s">
        <v>16</v>
      </c>
      <c r="P45" s="4">
        <v>850.55499999999995</v>
      </c>
      <c r="Q45" s="4">
        <v>15.4064091648749</v>
      </c>
      <c r="R45" s="4" t="s">
        <v>16</v>
      </c>
      <c r="S45" s="6">
        <v>287.36250000000001</v>
      </c>
      <c r="T45" s="6">
        <v>24.822287791250702</v>
      </c>
      <c r="U45" s="6">
        <v>97.286523177967197</v>
      </c>
      <c r="V45" s="4">
        <v>47.0595</v>
      </c>
      <c r="W45" s="4">
        <v>57.384454734966802</v>
      </c>
      <c r="X45" s="4">
        <v>49.473302425331902</v>
      </c>
      <c r="Y45" s="6">
        <v>74.873000000000005</v>
      </c>
      <c r="Z45" s="6">
        <v>46.489921643065699</v>
      </c>
      <c r="AA45" s="6">
        <v>1.1435453799595201E-2</v>
      </c>
      <c r="AB45" s="4">
        <v>16.474</v>
      </c>
      <c r="AC45" s="4">
        <v>71.644350653600796</v>
      </c>
      <c r="AD45" s="4">
        <v>8.9741905597022706E-3</v>
      </c>
      <c r="AE45" s="6">
        <v>17.469000000000001</v>
      </c>
      <c r="AF45" s="6">
        <v>145.83567770427101</v>
      </c>
      <c r="AG45" s="6">
        <v>5.60106033660728E-3</v>
      </c>
    </row>
    <row r="46" spans="1:33" x14ac:dyDescent="0.25">
      <c r="A46" s="2"/>
      <c r="B46" s="3">
        <v>44056.602835648097</v>
      </c>
      <c r="C46" s="4" t="s">
        <v>71</v>
      </c>
      <c r="D46" s="2" t="s">
        <v>18</v>
      </c>
      <c r="E46" s="5" t="s">
        <v>10</v>
      </c>
      <c r="F46" s="2" t="b">
        <v>0</v>
      </c>
      <c r="G46" s="6">
        <v>1408.1115</v>
      </c>
      <c r="H46" s="6">
        <v>10.529865566188899</v>
      </c>
      <c r="I46" s="6" t="s">
        <v>16</v>
      </c>
      <c r="J46" s="4">
        <v>549.05799999999999</v>
      </c>
      <c r="K46" s="4">
        <v>17.6676455101457</v>
      </c>
      <c r="L46" s="4" t="s">
        <v>16</v>
      </c>
      <c r="M46" s="6">
        <v>145.25049999999999</v>
      </c>
      <c r="N46" s="6">
        <v>30.775672525860902</v>
      </c>
      <c r="O46" s="6" t="s">
        <v>16</v>
      </c>
      <c r="P46" s="4">
        <v>814.61149999999998</v>
      </c>
      <c r="Q46" s="4">
        <v>18.3742145114865</v>
      </c>
      <c r="R46" s="4" t="s">
        <v>16</v>
      </c>
      <c r="S46" s="6">
        <v>266.33749999999998</v>
      </c>
      <c r="T46" s="6">
        <v>17.566731180079699</v>
      </c>
      <c r="U46" s="6">
        <v>90.168513173819903</v>
      </c>
      <c r="V46" s="4">
        <v>52.567</v>
      </c>
      <c r="W46" s="4">
        <v>53.479347373985497</v>
      </c>
      <c r="X46" s="4">
        <v>55.263296222705797</v>
      </c>
      <c r="Y46" s="6">
        <v>37.935499999999998</v>
      </c>
      <c r="Z46" s="6">
        <v>68.628238218606597</v>
      </c>
      <c r="AA46" s="6">
        <v>5.79393983965573E-3</v>
      </c>
      <c r="AB46" s="4">
        <v>7.4874999999999998</v>
      </c>
      <c r="AC46" s="4">
        <v>161.13631777649601</v>
      </c>
      <c r="AD46" s="4">
        <v>4.0788061075495204E-3</v>
      </c>
      <c r="AE46" s="6">
        <v>12.978</v>
      </c>
      <c r="AF46" s="6">
        <v>114.638927166944</v>
      </c>
      <c r="AG46" s="6">
        <v>4.16111746799984E-3</v>
      </c>
    </row>
    <row r="47" spans="1:33" x14ac:dyDescent="0.25">
      <c r="A47" s="2"/>
      <c r="B47" s="3">
        <v>44056.606712963003</v>
      </c>
      <c r="C47" s="4" t="s">
        <v>71</v>
      </c>
      <c r="D47" s="2" t="s">
        <v>17</v>
      </c>
      <c r="E47" s="5" t="s">
        <v>10</v>
      </c>
      <c r="F47" s="2" t="b">
        <v>0</v>
      </c>
      <c r="G47" s="6">
        <v>3453.8654999999999</v>
      </c>
      <c r="H47" s="6">
        <v>6.2167784500170997</v>
      </c>
      <c r="I47" s="6">
        <v>0.16406134131900099</v>
      </c>
      <c r="J47" s="4">
        <v>38274.415500000003</v>
      </c>
      <c r="K47" s="4">
        <v>1.99984273003906</v>
      </c>
      <c r="L47" s="4">
        <v>3.1136661085424202</v>
      </c>
      <c r="M47" s="6">
        <v>27577.607499999998</v>
      </c>
      <c r="N47" s="6">
        <v>1.8278870920133901</v>
      </c>
      <c r="O47" s="6">
        <v>2.2309685789808</v>
      </c>
      <c r="P47" s="4">
        <v>332101.57500000001</v>
      </c>
      <c r="Q47" s="4">
        <v>1.0248412228106201</v>
      </c>
      <c r="R47" s="4">
        <v>26.2550049461524</v>
      </c>
      <c r="S47" s="6">
        <v>287.36900000000003</v>
      </c>
      <c r="T47" s="6">
        <v>20.632475582559401</v>
      </c>
      <c r="U47" s="6">
        <v>97.288723751809101</v>
      </c>
      <c r="V47" s="4">
        <v>133.1705</v>
      </c>
      <c r="W47" s="4">
        <v>29.788443995636001</v>
      </c>
      <c r="X47" s="4">
        <v>140.00115642182101</v>
      </c>
      <c r="Y47" s="6">
        <v>577547.70200000005</v>
      </c>
      <c r="Z47" s="6">
        <v>0.93709756325703297</v>
      </c>
      <c r="AA47" s="6">
        <v>88.209635827112194</v>
      </c>
      <c r="AB47" s="4">
        <v>155481.33050000001</v>
      </c>
      <c r="AC47" s="4">
        <v>1.3132971840643699</v>
      </c>
      <c r="AD47" s="4">
        <v>84.698257155702905</v>
      </c>
      <c r="AE47" s="6">
        <v>261481.58300000001</v>
      </c>
      <c r="AF47" s="6">
        <v>1.2000857887248899</v>
      </c>
      <c r="AG47" s="6">
        <v>83.838463752623696</v>
      </c>
    </row>
    <row r="48" spans="1:33" x14ac:dyDescent="0.25">
      <c r="A48" s="2"/>
      <c r="B48" s="3">
        <v>44056.610578703701</v>
      </c>
      <c r="C48" s="4" t="s">
        <v>71</v>
      </c>
      <c r="D48" s="2" t="s">
        <v>18</v>
      </c>
      <c r="E48" s="5" t="s">
        <v>10</v>
      </c>
      <c r="F48" s="2" t="b">
        <v>0</v>
      </c>
      <c r="G48" s="6">
        <v>1513.4590000000001</v>
      </c>
      <c r="H48" s="6">
        <v>10.7366831317847</v>
      </c>
      <c r="I48" s="6" t="s">
        <v>16</v>
      </c>
      <c r="J48" s="4">
        <v>559.54750000000001</v>
      </c>
      <c r="K48" s="4">
        <v>14.9329789914486</v>
      </c>
      <c r="L48" s="4" t="s">
        <v>16</v>
      </c>
      <c r="M48" s="6">
        <v>160.72450000000001</v>
      </c>
      <c r="N48" s="6">
        <v>32.864698855776098</v>
      </c>
      <c r="O48" s="6" t="s">
        <v>16</v>
      </c>
      <c r="P48" s="4">
        <v>886.98749999999995</v>
      </c>
      <c r="Q48" s="4">
        <v>12.682994727685699</v>
      </c>
      <c r="R48" s="4" t="s">
        <v>16</v>
      </c>
      <c r="S48" s="6">
        <v>285.36700000000002</v>
      </c>
      <c r="T48" s="6">
        <v>18.7923341903441</v>
      </c>
      <c r="U48" s="6">
        <v>96.610947008489106</v>
      </c>
      <c r="V48" s="4">
        <v>50.064</v>
      </c>
      <c r="W48" s="4">
        <v>51.506040745223203</v>
      </c>
      <c r="X48" s="4">
        <v>52.631910934494002</v>
      </c>
      <c r="Y48" s="6">
        <v>86.368499999999997</v>
      </c>
      <c r="Z48" s="6">
        <v>52.456616990391602</v>
      </c>
      <c r="AA48" s="6">
        <v>1.3191176946166699E-2</v>
      </c>
      <c r="AB48" s="4">
        <v>13.4785</v>
      </c>
      <c r="AC48" s="4">
        <v>115.939738834423</v>
      </c>
      <c r="AD48" s="4">
        <v>7.3423957423180202E-3</v>
      </c>
      <c r="AE48" s="6">
        <v>21.4635</v>
      </c>
      <c r="AF48" s="6">
        <v>87.053145173362694</v>
      </c>
      <c r="AG48" s="6">
        <v>6.8818111245503603E-3</v>
      </c>
    </row>
    <row r="49" spans="1:33" x14ac:dyDescent="0.25">
      <c r="A49" s="2"/>
      <c r="B49" s="3">
        <v>44056.614456018498</v>
      </c>
      <c r="C49" s="4" t="s">
        <v>71</v>
      </c>
      <c r="D49" s="2" t="s">
        <v>29</v>
      </c>
      <c r="E49" s="5" t="s">
        <v>10</v>
      </c>
      <c r="F49" s="2" t="b">
        <v>0</v>
      </c>
      <c r="G49" s="6">
        <v>3608.116</v>
      </c>
      <c r="H49" s="6">
        <v>5.3063719980006203</v>
      </c>
      <c r="I49" s="6">
        <v>0.17781803791775</v>
      </c>
      <c r="J49" s="4">
        <v>39395.378499999999</v>
      </c>
      <c r="K49" s="4">
        <v>2.3538819540522402</v>
      </c>
      <c r="L49" s="4">
        <v>3.2068606577144698</v>
      </c>
      <c r="M49" s="6">
        <v>28590.9175</v>
      </c>
      <c r="N49" s="6">
        <v>1.79897623496922</v>
      </c>
      <c r="O49" s="6">
        <v>2.3140590686961402</v>
      </c>
      <c r="P49" s="4">
        <v>343566.55200000003</v>
      </c>
      <c r="Q49" s="4">
        <v>1.3145382099326699</v>
      </c>
      <c r="R49" s="4">
        <v>27.169285683224899</v>
      </c>
      <c r="S49" s="6">
        <v>300.88499999999999</v>
      </c>
      <c r="T49" s="6">
        <v>31.1909253501974</v>
      </c>
      <c r="U49" s="6">
        <v>101.86456314377401</v>
      </c>
      <c r="V49" s="4">
        <v>65.583500000000001</v>
      </c>
      <c r="W49" s="4">
        <v>53.920099606291799</v>
      </c>
      <c r="X49" s="4">
        <v>68.947445884715194</v>
      </c>
      <c r="Y49" s="6">
        <v>575589.12300000002</v>
      </c>
      <c r="Z49" s="6">
        <v>1.09798185836785</v>
      </c>
      <c r="AA49" s="6">
        <v>87.910499427243707</v>
      </c>
      <c r="AB49" s="4">
        <v>155210.62599999999</v>
      </c>
      <c r="AC49" s="4">
        <v>1.1624813733814201</v>
      </c>
      <c r="AD49" s="4">
        <v>84.550791223423602</v>
      </c>
      <c r="AE49" s="6">
        <v>260746.003</v>
      </c>
      <c r="AF49" s="6">
        <v>1.0827788054883101</v>
      </c>
      <c r="AG49" s="6">
        <v>83.602615795533893</v>
      </c>
    </row>
    <row r="50" spans="1:33" x14ac:dyDescent="0.25">
      <c r="A50" s="2"/>
      <c r="B50" s="3">
        <v>44056.618321759299</v>
      </c>
      <c r="C50" s="4" t="s">
        <v>71</v>
      </c>
      <c r="D50" s="2" t="s">
        <v>18</v>
      </c>
      <c r="E50" s="5" t="s">
        <v>10</v>
      </c>
      <c r="F50" s="2" t="b">
        <v>0</v>
      </c>
      <c r="G50" s="6">
        <v>1384.6645000000001</v>
      </c>
      <c r="H50" s="6">
        <v>13.668487549377099</v>
      </c>
      <c r="I50" s="6" t="s">
        <v>16</v>
      </c>
      <c r="J50" s="4">
        <v>593.98450000000003</v>
      </c>
      <c r="K50" s="4">
        <v>19.642432827050399</v>
      </c>
      <c r="L50" s="4" t="s">
        <v>16</v>
      </c>
      <c r="M50" s="6">
        <v>155.23249999999999</v>
      </c>
      <c r="N50" s="6">
        <v>33.2184291406369</v>
      </c>
      <c r="O50" s="6" t="s">
        <v>16</v>
      </c>
      <c r="P50" s="4">
        <v>883.00300000000004</v>
      </c>
      <c r="Q50" s="4">
        <v>13.264844124599099</v>
      </c>
      <c r="R50" s="4" t="s">
        <v>16</v>
      </c>
      <c r="S50" s="6">
        <v>282.36349999999999</v>
      </c>
      <c r="T50" s="6">
        <v>21.7268597480987</v>
      </c>
      <c r="U50" s="6">
        <v>95.594112618598203</v>
      </c>
      <c r="V50" s="4">
        <v>53.066000000000003</v>
      </c>
      <c r="W50" s="4">
        <v>64.235931929450601</v>
      </c>
      <c r="X50" s="4">
        <v>55.787891212245398</v>
      </c>
      <c r="Y50" s="6">
        <v>94.337999999999994</v>
      </c>
      <c r="Z50" s="6">
        <v>35.261652950639601</v>
      </c>
      <c r="AA50" s="6">
        <v>1.4408369379432E-2</v>
      </c>
      <c r="AB50" s="4">
        <v>12.977</v>
      </c>
      <c r="AC50" s="4">
        <v>109.075523581448</v>
      </c>
      <c r="AD50" s="4">
        <v>7.0692042547806496E-3</v>
      </c>
      <c r="AE50" s="6">
        <v>25.457999999999998</v>
      </c>
      <c r="AF50" s="6">
        <v>61.648749474150002</v>
      </c>
      <c r="AG50" s="6">
        <v>8.1625619124934493E-3</v>
      </c>
    </row>
    <row r="51" spans="1:33" x14ac:dyDescent="0.25">
      <c r="A51" s="2"/>
      <c r="B51" s="3">
        <v>44056.622199074103</v>
      </c>
      <c r="C51" s="4" t="s">
        <v>71</v>
      </c>
      <c r="D51" s="2" t="s">
        <v>4</v>
      </c>
      <c r="E51" s="5" t="s">
        <v>10</v>
      </c>
      <c r="F51" s="2" t="b">
        <v>0</v>
      </c>
      <c r="G51" s="6">
        <v>3428.8989999999999</v>
      </c>
      <c r="H51" s="6">
        <v>5.6003091077110803</v>
      </c>
      <c r="I51" s="6">
        <v>0.16183472574477101</v>
      </c>
      <c r="J51" s="4">
        <v>38452.200499999999</v>
      </c>
      <c r="K51" s="4">
        <v>2.4838729535381798</v>
      </c>
      <c r="L51" s="4">
        <v>3.1284467863387002</v>
      </c>
      <c r="M51" s="6">
        <v>27279.05</v>
      </c>
      <c r="N51" s="6">
        <v>1.8745790371220299</v>
      </c>
      <c r="O51" s="6">
        <v>2.20648713807606</v>
      </c>
      <c r="P51" s="4">
        <v>333921.79399999999</v>
      </c>
      <c r="Q51" s="4">
        <v>0.70365980434151199</v>
      </c>
      <c r="R51" s="4">
        <v>26.400159286100301</v>
      </c>
      <c r="S51" s="6">
        <v>306.89049999999997</v>
      </c>
      <c r="T51" s="6">
        <v>28.4491628915357</v>
      </c>
      <c r="U51" s="6">
        <v>103.89772409882301</v>
      </c>
      <c r="V51" s="4">
        <v>72.590500000000006</v>
      </c>
      <c r="W51" s="4">
        <v>38.724469060693103</v>
      </c>
      <c r="X51" s="4">
        <v>76.313852882118596</v>
      </c>
      <c r="Y51" s="6">
        <v>576651.95849999995</v>
      </c>
      <c r="Z51" s="6">
        <v>0.55496187960186505</v>
      </c>
      <c r="AA51" s="6">
        <v>88.072827719910194</v>
      </c>
      <c r="AB51" s="4">
        <v>155408.74549999999</v>
      </c>
      <c r="AC51" s="4">
        <v>1.6219792613746</v>
      </c>
      <c r="AD51" s="4">
        <v>84.658716569216494</v>
      </c>
      <c r="AE51" s="6">
        <v>260899.92050000001</v>
      </c>
      <c r="AF51" s="6">
        <v>0.71996936717920201</v>
      </c>
      <c r="AG51" s="6">
        <v>83.651966142111306</v>
      </c>
    </row>
    <row r="52" spans="1:33" x14ac:dyDescent="0.25">
      <c r="A52" s="2"/>
      <c r="B52" s="3">
        <v>44056.626064814802</v>
      </c>
      <c r="C52" s="4" t="s">
        <v>71</v>
      </c>
      <c r="D52" s="2" t="s">
        <v>18</v>
      </c>
      <c r="E52" s="5" t="s">
        <v>10</v>
      </c>
      <c r="F52" s="2" t="b">
        <v>0</v>
      </c>
      <c r="G52" s="6">
        <v>1458.0409999999999</v>
      </c>
      <c r="H52" s="6">
        <v>9.7189064546283603</v>
      </c>
      <c r="I52" s="6" t="s">
        <v>16</v>
      </c>
      <c r="J52" s="4">
        <v>569.02599999999995</v>
      </c>
      <c r="K52" s="4">
        <v>18.2944103669154</v>
      </c>
      <c r="L52" s="4" t="s">
        <v>16</v>
      </c>
      <c r="M52" s="6">
        <v>161.72499999999999</v>
      </c>
      <c r="N52" s="6">
        <v>46.7822638427972</v>
      </c>
      <c r="O52" s="6" t="s">
        <v>16</v>
      </c>
      <c r="P52" s="4">
        <v>988.32100000000003</v>
      </c>
      <c r="Q52" s="4">
        <v>9.8041424123095595</v>
      </c>
      <c r="R52" s="4" t="s">
        <v>16</v>
      </c>
      <c r="S52" s="6">
        <v>277.858</v>
      </c>
      <c r="T52" s="6">
        <v>24.186509944245401</v>
      </c>
      <c r="U52" s="6">
        <v>94.068776396306404</v>
      </c>
      <c r="V52" s="4">
        <v>50.0655</v>
      </c>
      <c r="W52" s="4">
        <v>70.193548280852099</v>
      </c>
      <c r="X52" s="4">
        <v>52.6334878733403</v>
      </c>
      <c r="Y52" s="6">
        <v>113.804</v>
      </c>
      <c r="Z52" s="6">
        <v>40.087464546369098</v>
      </c>
      <c r="AA52" s="6">
        <v>1.73814376906112E-2</v>
      </c>
      <c r="AB52" s="4">
        <v>29.449000000000002</v>
      </c>
      <c r="AC52" s="4">
        <v>73.351132936938001</v>
      </c>
      <c r="AD52" s="4">
        <v>1.60423053170251E-2</v>
      </c>
      <c r="AE52" s="6">
        <v>44.923999999999999</v>
      </c>
      <c r="AF52" s="6">
        <v>56.542688338694298</v>
      </c>
      <c r="AG52" s="6">
        <v>1.4403917485932E-2</v>
      </c>
    </row>
    <row r="53" spans="1:33" x14ac:dyDescent="0.25">
      <c r="A53" s="2"/>
      <c r="B53" s="3">
        <v>44056.629942129599</v>
      </c>
      <c r="C53" s="4" t="s">
        <v>71</v>
      </c>
      <c r="D53" s="2" t="s">
        <v>15</v>
      </c>
      <c r="E53" s="5" t="s">
        <v>10</v>
      </c>
      <c r="F53" s="2" t="b">
        <v>0</v>
      </c>
      <c r="G53" s="6">
        <v>3493.8094999999998</v>
      </c>
      <c r="H53" s="6">
        <v>9.3891468045948692</v>
      </c>
      <c r="I53" s="6">
        <v>0.16762371219585601</v>
      </c>
      <c r="J53" s="4">
        <v>36538.235500000003</v>
      </c>
      <c r="K53" s="4">
        <v>2.53956786723192</v>
      </c>
      <c r="L53" s="4">
        <v>2.9693236883362801</v>
      </c>
      <c r="M53" s="6">
        <v>26034.308000000001</v>
      </c>
      <c r="N53" s="6">
        <v>2.40472148609599</v>
      </c>
      <c r="O53" s="6">
        <v>2.1044194368303901</v>
      </c>
      <c r="P53" s="4">
        <v>315976.93900000001</v>
      </c>
      <c r="Q53" s="4">
        <v>1.0033487895000499</v>
      </c>
      <c r="R53" s="4">
        <v>24.969137204149501</v>
      </c>
      <c r="S53" s="6">
        <v>293.87349999999998</v>
      </c>
      <c r="T53" s="6">
        <v>28.406055478011002</v>
      </c>
      <c r="U53" s="6">
        <v>99.490821067955395</v>
      </c>
      <c r="V53" s="4">
        <v>202.26249999999999</v>
      </c>
      <c r="W53" s="4">
        <v>29.6432763619936</v>
      </c>
      <c r="X53" s="4">
        <v>212.637062268059</v>
      </c>
      <c r="Y53" s="6">
        <v>577015.78049999999</v>
      </c>
      <c r="Z53" s="6">
        <v>0.72130374868151703</v>
      </c>
      <c r="AA53" s="6">
        <v>88.128394742365202</v>
      </c>
      <c r="AB53" s="4">
        <v>153363.91099999999</v>
      </c>
      <c r="AC53" s="4">
        <v>1.0481234748300501</v>
      </c>
      <c r="AD53" s="4">
        <v>83.544795574554996</v>
      </c>
      <c r="AE53" s="6">
        <v>259766.755</v>
      </c>
      <c r="AF53" s="6">
        <v>0.872322305747249</v>
      </c>
      <c r="AG53" s="6">
        <v>83.288640918179595</v>
      </c>
    </row>
    <row r="54" spans="1:33" x14ac:dyDescent="0.25">
      <c r="A54" s="2"/>
      <c r="B54" s="3">
        <v>44056.633807870399</v>
      </c>
      <c r="C54" s="4" t="s">
        <v>71</v>
      </c>
      <c r="D54" s="2" t="s">
        <v>18</v>
      </c>
      <c r="E54" s="5" t="s">
        <v>10</v>
      </c>
      <c r="F54" s="2" t="b">
        <v>0</v>
      </c>
      <c r="G54" s="6">
        <v>1509.9469999999999</v>
      </c>
      <c r="H54" s="6">
        <v>8.7399842938096306</v>
      </c>
      <c r="I54" s="6" t="s">
        <v>16</v>
      </c>
      <c r="J54" s="4">
        <v>593.98050000000001</v>
      </c>
      <c r="K54" s="4">
        <v>13.505811442420701</v>
      </c>
      <c r="L54" s="4" t="s">
        <v>16</v>
      </c>
      <c r="M54" s="6">
        <v>167.21199999999999</v>
      </c>
      <c r="N54" s="6">
        <v>33.206201677272297</v>
      </c>
      <c r="O54" s="6" t="s">
        <v>16</v>
      </c>
      <c r="P54" s="4">
        <v>964.8605</v>
      </c>
      <c r="Q54" s="4">
        <v>11.793933327640101</v>
      </c>
      <c r="R54" s="4" t="s">
        <v>16</v>
      </c>
      <c r="S54" s="6">
        <v>285.86500000000001</v>
      </c>
      <c r="T54" s="6">
        <v>23.8251742705121</v>
      </c>
      <c r="U54" s="6">
        <v>96.779544819764595</v>
      </c>
      <c r="V54" s="4">
        <v>52.566000000000003</v>
      </c>
      <c r="W54" s="4">
        <v>51.662441164037098</v>
      </c>
      <c r="X54" s="4">
        <v>55.262244930141598</v>
      </c>
      <c r="Y54" s="6">
        <v>104.32</v>
      </c>
      <c r="Z54" s="6">
        <v>40.182513464271302</v>
      </c>
      <c r="AA54" s="6">
        <v>1.5932933639279501E-2</v>
      </c>
      <c r="AB54" s="4">
        <v>29.449000000000002</v>
      </c>
      <c r="AC54" s="4">
        <v>75.779006311517705</v>
      </c>
      <c r="AD54" s="4">
        <v>1.60423053170251E-2</v>
      </c>
      <c r="AE54" s="6">
        <v>41.430999999999997</v>
      </c>
      <c r="AF54" s="6">
        <v>87.506118111739298</v>
      </c>
      <c r="AG54" s="6">
        <v>1.3283961921459499E-2</v>
      </c>
    </row>
    <row r="55" spans="1:33" x14ac:dyDescent="0.25">
      <c r="A55" s="2"/>
      <c r="B55" s="3">
        <v>44056.637685185196</v>
      </c>
      <c r="C55" s="4" t="s">
        <v>71</v>
      </c>
      <c r="D55" s="2" t="s">
        <v>45</v>
      </c>
      <c r="E55" s="5" t="s">
        <v>10</v>
      </c>
      <c r="F55" s="2" t="b">
        <v>0</v>
      </c>
      <c r="G55" s="6">
        <v>3332.0450000000001</v>
      </c>
      <c r="H55" s="6">
        <v>6.8237169479618203</v>
      </c>
      <c r="I55" s="6">
        <v>0.15319688604651899</v>
      </c>
      <c r="J55" s="4">
        <v>33426.267500000002</v>
      </c>
      <c r="K55" s="4">
        <v>2.11426873758167</v>
      </c>
      <c r="L55" s="4">
        <v>2.7106010946397499</v>
      </c>
      <c r="M55" s="6">
        <v>23558.688999999998</v>
      </c>
      <c r="N55" s="6">
        <v>2.5979491543993398</v>
      </c>
      <c r="O55" s="6">
        <v>1.90142095161007</v>
      </c>
      <c r="P55" s="4">
        <v>288429.77149999997</v>
      </c>
      <c r="Q55" s="4">
        <v>1.0868804096454301</v>
      </c>
      <c r="R55" s="4">
        <v>22.772373564226001</v>
      </c>
      <c r="S55" s="6">
        <v>300.38150000000002</v>
      </c>
      <c r="T55" s="6">
        <v>21.925303208719399</v>
      </c>
      <c r="U55" s="6">
        <v>101.69410330847801</v>
      </c>
      <c r="V55" s="4">
        <v>98.123999999999995</v>
      </c>
      <c r="W55" s="4">
        <v>44.121315924279898</v>
      </c>
      <c r="X55" s="4">
        <v>103.15703157031599</v>
      </c>
      <c r="Y55" s="6">
        <v>579612.95649999997</v>
      </c>
      <c r="Z55" s="6">
        <v>0.89788976899156803</v>
      </c>
      <c r="AA55" s="6">
        <v>88.525064919297094</v>
      </c>
      <c r="AB55" s="4">
        <v>154514.06400000001</v>
      </c>
      <c r="AC55" s="4">
        <v>0.75248258547632596</v>
      </c>
      <c r="AD55" s="4">
        <v>84.171339959331902</v>
      </c>
      <c r="AE55" s="6">
        <v>261256.76149999999</v>
      </c>
      <c r="AF55" s="6">
        <v>0.71397033842109103</v>
      </c>
      <c r="AG55" s="6">
        <v>83.766379558539001</v>
      </c>
    </row>
    <row r="56" spans="1:33" x14ac:dyDescent="0.25">
      <c r="A56" s="2"/>
      <c r="B56" s="3">
        <v>44056.641550925902</v>
      </c>
      <c r="C56" s="4" t="s">
        <v>71</v>
      </c>
      <c r="D56" s="2" t="s">
        <v>18</v>
      </c>
      <c r="E56" s="5" t="s">
        <v>10</v>
      </c>
      <c r="F56" s="2" t="b">
        <v>0</v>
      </c>
      <c r="G56" s="6">
        <v>1462.5235</v>
      </c>
      <c r="H56" s="6">
        <v>8.3857385088849092</v>
      </c>
      <c r="I56" s="6" t="s">
        <v>16</v>
      </c>
      <c r="J56" s="4">
        <v>542.572</v>
      </c>
      <c r="K56" s="4">
        <v>16.622627486180701</v>
      </c>
      <c r="L56" s="4" t="s">
        <v>16</v>
      </c>
      <c r="M56" s="6">
        <v>148.24449999999999</v>
      </c>
      <c r="N56" s="6">
        <v>29.091040637614299</v>
      </c>
      <c r="O56" s="6" t="s">
        <v>16</v>
      </c>
      <c r="P56" s="4">
        <v>846.06399999999996</v>
      </c>
      <c r="Q56" s="4">
        <v>13.5177836556974</v>
      </c>
      <c r="R56" s="4" t="s">
        <v>16</v>
      </c>
      <c r="S56" s="6">
        <v>289.37</v>
      </c>
      <c r="T56" s="6">
        <v>18.028265794552802</v>
      </c>
      <c r="U56" s="6">
        <v>97.966161945307306</v>
      </c>
      <c r="V56" s="4">
        <v>48.561999999999998</v>
      </c>
      <c r="W56" s="4">
        <v>65.640558494401503</v>
      </c>
      <c r="X56" s="4">
        <v>51.052869503053998</v>
      </c>
      <c r="Y56" s="6">
        <v>118.798</v>
      </c>
      <c r="Z56" s="6">
        <v>37.3747566793811</v>
      </c>
      <c r="AA56" s="6">
        <v>1.8144178014562098E-2</v>
      </c>
      <c r="AB56" s="4">
        <v>21.462499999999999</v>
      </c>
      <c r="AC56" s="4">
        <v>90.892109895085397</v>
      </c>
      <c r="AD56" s="4">
        <v>1.1691669593760501E-2</v>
      </c>
      <c r="AE56" s="6">
        <v>43.424999999999997</v>
      </c>
      <c r="AF56" s="6">
        <v>56.4477563524758</v>
      </c>
      <c r="AG56" s="6">
        <v>1.3923295272607E-2</v>
      </c>
    </row>
    <row r="57" spans="1:33" x14ac:dyDescent="0.25">
      <c r="A57" s="2"/>
      <c r="B57" s="3">
        <v>44056.645428240699</v>
      </c>
      <c r="C57" s="4" t="s">
        <v>71</v>
      </c>
      <c r="D57" s="2" t="s">
        <v>3</v>
      </c>
      <c r="E57" s="5" t="s">
        <v>10</v>
      </c>
      <c r="F57" s="2" t="b">
        <v>0</v>
      </c>
      <c r="G57" s="6">
        <v>3030.0284999999999</v>
      </c>
      <c r="H57" s="6">
        <v>8.4908911982184705</v>
      </c>
      <c r="I57" s="6">
        <v>0.12626180733808001</v>
      </c>
      <c r="J57" s="4">
        <v>28630.311000000002</v>
      </c>
      <c r="K57" s="4">
        <v>2.3230231743483798</v>
      </c>
      <c r="L57" s="4">
        <v>2.31187517427818</v>
      </c>
      <c r="M57" s="6">
        <v>20636.241999999998</v>
      </c>
      <c r="N57" s="6">
        <v>3.2126338677358399</v>
      </c>
      <c r="O57" s="6">
        <v>1.6617829806069999</v>
      </c>
      <c r="P57" s="4">
        <v>249595.8475</v>
      </c>
      <c r="Q57" s="4">
        <v>0.999694826773176</v>
      </c>
      <c r="R57" s="4">
        <v>19.675541476543899</v>
      </c>
      <c r="S57" s="6">
        <v>263.83449999999999</v>
      </c>
      <c r="T57" s="6">
        <v>20.4661688595736</v>
      </c>
      <c r="U57" s="6">
        <v>89.321122969759003</v>
      </c>
      <c r="V57" s="4">
        <v>89.614000000000004</v>
      </c>
      <c r="W57" s="4">
        <v>40.770269742623398</v>
      </c>
      <c r="X57" s="4">
        <v>94.210531848908204</v>
      </c>
      <c r="Y57" s="6">
        <v>581016.12199999997</v>
      </c>
      <c r="Z57" s="6">
        <v>0.76965255987438597</v>
      </c>
      <c r="AA57" s="6">
        <v>88.739372269722907</v>
      </c>
      <c r="AB57" s="4">
        <v>155184.11749999999</v>
      </c>
      <c r="AC57" s="4">
        <v>0.87062232222325497</v>
      </c>
      <c r="AD57" s="4">
        <v>84.536350751743896</v>
      </c>
      <c r="AE57" s="6">
        <v>259956.89050000001</v>
      </c>
      <c r="AF57" s="6">
        <v>0.89248707169490504</v>
      </c>
      <c r="AG57" s="6">
        <v>83.349603789988606</v>
      </c>
    </row>
    <row r="58" spans="1:33" x14ac:dyDescent="0.25">
      <c r="A58" s="2"/>
      <c r="B58" s="3">
        <v>44056.6492939815</v>
      </c>
      <c r="C58" s="4" t="s">
        <v>71</v>
      </c>
      <c r="D58" s="2" t="s">
        <v>18</v>
      </c>
      <c r="E58" s="5" t="s">
        <v>10</v>
      </c>
      <c r="F58" s="2" t="b">
        <v>0</v>
      </c>
      <c r="G58" s="6">
        <v>1414.11</v>
      </c>
      <c r="H58" s="6">
        <v>11.610856440175001</v>
      </c>
      <c r="I58" s="6" t="s">
        <v>16</v>
      </c>
      <c r="J58" s="4">
        <v>559.04300000000001</v>
      </c>
      <c r="K58" s="4">
        <v>16.691664863010502</v>
      </c>
      <c r="L58" s="4" t="s">
        <v>16</v>
      </c>
      <c r="M58" s="6">
        <v>150.74199999999999</v>
      </c>
      <c r="N58" s="6">
        <v>30.531511426198101</v>
      </c>
      <c r="O58" s="6" t="s">
        <v>16</v>
      </c>
      <c r="P58" s="4">
        <v>816.10749999999996</v>
      </c>
      <c r="Q58" s="4">
        <v>15.248383613681099</v>
      </c>
      <c r="R58" s="4" t="s">
        <v>16</v>
      </c>
      <c r="S58" s="6">
        <v>271.34800000000001</v>
      </c>
      <c r="T58" s="6">
        <v>28.955367536002999</v>
      </c>
      <c r="U58" s="6">
        <v>91.864817056139998</v>
      </c>
      <c r="V58" s="4">
        <v>52.0655</v>
      </c>
      <c r="W58" s="4">
        <v>48.9708838244444</v>
      </c>
      <c r="X58" s="4">
        <v>54.736073001755699</v>
      </c>
      <c r="Y58" s="6">
        <v>128.2825</v>
      </c>
      <c r="Z58" s="6">
        <v>27.921625529368601</v>
      </c>
      <c r="AA58" s="6">
        <v>1.9592758431565101E-2</v>
      </c>
      <c r="AB58" s="4">
        <v>28.451000000000001</v>
      </c>
      <c r="AC58" s="4">
        <v>71.343331450178397</v>
      </c>
      <c r="AD58" s="4">
        <v>1.54986460855948E-2</v>
      </c>
      <c r="AE58" s="6">
        <v>43.4255</v>
      </c>
      <c r="AF58" s="6">
        <v>53.4141102997853</v>
      </c>
      <c r="AG58" s="6">
        <v>1.3923455586887601E-2</v>
      </c>
    </row>
    <row r="59" spans="1:33" x14ac:dyDescent="0.25">
      <c r="A59" s="2"/>
      <c r="B59" s="3">
        <v>44056.653171296297</v>
      </c>
      <c r="C59" s="4" t="s">
        <v>71</v>
      </c>
      <c r="D59" s="2" t="s">
        <v>48</v>
      </c>
      <c r="E59" s="5" t="s">
        <v>10</v>
      </c>
      <c r="F59" s="2" t="b">
        <v>0</v>
      </c>
      <c r="G59" s="6">
        <v>2815.3645000000001</v>
      </c>
      <c r="H59" s="6">
        <v>9.1253090340710301</v>
      </c>
      <c r="I59" s="6">
        <v>0.107117185319521</v>
      </c>
      <c r="J59" s="4">
        <v>24363.039499999999</v>
      </c>
      <c r="K59" s="4">
        <v>2.4375499062656698</v>
      </c>
      <c r="L59" s="4">
        <v>1.9571030331484101</v>
      </c>
      <c r="M59" s="6">
        <v>17406.339</v>
      </c>
      <c r="N59" s="6">
        <v>2.93456556711102</v>
      </c>
      <c r="O59" s="6">
        <v>1.3969338998685801</v>
      </c>
      <c r="P59" s="4">
        <v>210515.94500000001</v>
      </c>
      <c r="Q59" s="4">
        <v>1.06455467324853</v>
      </c>
      <c r="R59" s="4">
        <v>16.559093701513898</v>
      </c>
      <c r="S59" s="6">
        <v>266.339</v>
      </c>
      <c r="T59" s="6">
        <v>25.069075154595701</v>
      </c>
      <c r="U59" s="6">
        <v>90.169020998552696</v>
      </c>
      <c r="V59" s="4">
        <v>69.087000000000003</v>
      </c>
      <c r="W59" s="4">
        <v>40.4235955350522</v>
      </c>
      <c r="X59" s="4">
        <v>72.630649383416895</v>
      </c>
      <c r="Y59" s="6">
        <v>576703.76049999997</v>
      </c>
      <c r="Z59" s="6">
        <v>0.78576740984587601</v>
      </c>
      <c r="AA59" s="6">
        <v>88.080739508909303</v>
      </c>
      <c r="AB59" s="4">
        <v>154264.55600000001</v>
      </c>
      <c r="AC59" s="4">
        <v>1.30166985995402</v>
      </c>
      <c r="AD59" s="4">
        <v>84.035420793484406</v>
      </c>
      <c r="AE59" s="6">
        <v>258563.4215</v>
      </c>
      <c r="AF59" s="6">
        <v>0.89223405431467095</v>
      </c>
      <c r="AG59" s="6">
        <v>82.902817829361695</v>
      </c>
    </row>
    <row r="60" spans="1:33" x14ac:dyDescent="0.25">
      <c r="A60" s="2"/>
      <c r="B60" s="3">
        <v>44056.657037037003</v>
      </c>
      <c r="C60" s="4" t="s">
        <v>71</v>
      </c>
      <c r="D60" s="2" t="s">
        <v>18</v>
      </c>
      <c r="E60" s="5" t="s">
        <v>10</v>
      </c>
      <c r="F60" s="2" t="b">
        <v>0</v>
      </c>
      <c r="G60" s="6">
        <v>1447.0554999999999</v>
      </c>
      <c r="H60" s="6">
        <v>9.6864960802073501</v>
      </c>
      <c r="I60" s="6" t="s">
        <v>16</v>
      </c>
      <c r="J60" s="4">
        <v>601.47400000000005</v>
      </c>
      <c r="K60" s="4">
        <v>15.937897947807301</v>
      </c>
      <c r="L60" s="4" t="s">
        <v>16</v>
      </c>
      <c r="M60" s="6">
        <v>157.73099999999999</v>
      </c>
      <c r="N60" s="6">
        <v>32.831013368317798</v>
      </c>
      <c r="O60" s="6" t="s">
        <v>16</v>
      </c>
      <c r="P60" s="4">
        <v>853.04499999999996</v>
      </c>
      <c r="Q60" s="4">
        <v>9.4657285572858605</v>
      </c>
      <c r="R60" s="4" t="s">
        <v>16</v>
      </c>
      <c r="S60" s="6">
        <v>281.35899999999998</v>
      </c>
      <c r="T60" s="6">
        <v>19.961558855015699</v>
      </c>
      <c r="U60" s="6">
        <v>95.254039322561795</v>
      </c>
      <c r="V60" s="4">
        <v>45.0565</v>
      </c>
      <c r="W60" s="4">
        <v>49.165476484990997</v>
      </c>
      <c r="X60" s="4">
        <v>47.367563419223899</v>
      </c>
      <c r="Y60" s="6">
        <v>104.322</v>
      </c>
      <c r="Z60" s="6">
        <v>29.531781040352499</v>
      </c>
      <c r="AA60" s="6">
        <v>1.59332391019643E-2</v>
      </c>
      <c r="AB60" s="4">
        <v>35.938499999999998</v>
      </c>
      <c r="AC60" s="4">
        <v>71.1977615284286</v>
      </c>
      <c r="AD60" s="4">
        <v>1.9577452193144398E-2</v>
      </c>
      <c r="AE60" s="6">
        <v>38.4345</v>
      </c>
      <c r="AF60" s="6">
        <v>55.438192801882998</v>
      </c>
      <c r="AG60" s="6">
        <v>1.23231984376514E-2</v>
      </c>
    </row>
    <row r="61" spans="1:33" x14ac:dyDescent="0.25">
      <c r="A61" s="2"/>
      <c r="B61" s="3">
        <v>44056.660914351902</v>
      </c>
      <c r="C61" s="4" t="s">
        <v>71</v>
      </c>
      <c r="D61" s="2" t="s">
        <v>64</v>
      </c>
      <c r="E61" s="5" t="s">
        <v>10</v>
      </c>
      <c r="F61" s="2" t="b">
        <v>0</v>
      </c>
      <c r="G61" s="6">
        <v>2527.8175000000001</v>
      </c>
      <c r="H61" s="6">
        <v>9.6623076767668294</v>
      </c>
      <c r="I61" s="6">
        <v>8.1472556375819197E-2</v>
      </c>
      <c r="J61" s="4">
        <v>20342.982499999998</v>
      </c>
      <c r="K61" s="4">
        <v>3.5359673284727302</v>
      </c>
      <c r="L61" s="4">
        <v>1.6228837950817301</v>
      </c>
      <c r="M61" s="6">
        <v>14547.205</v>
      </c>
      <c r="N61" s="6">
        <v>4.2728815428492899</v>
      </c>
      <c r="O61" s="6">
        <v>1.16248753674004</v>
      </c>
      <c r="P61" s="4">
        <v>175691.23</v>
      </c>
      <c r="Q61" s="4">
        <v>0.97115476155346403</v>
      </c>
      <c r="R61" s="4">
        <v>13.7819781348155</v>
      </c>
      <c r="S61" s="6">
        <v>270.84449999999998</v>
      </c>
      <c r="T61" s="6">
        <v>25.003292268316802</v>
      </c>
      <c r="U61" s="6">
        <v>91.694357220844495</v>
      </c>
      <c r="V61" s="4">
        <v>161.20500000000001</v>
      </c>
      <c r="W61" s="4">
        <v>26.804790627691499</v>
      </c>
      <c r="X61" s="4">
        <v>169.47361781310099</v>
      </c>
      <c r="Y61" s="6">
        <v>580573.80350000004</v>
      </c>
      <c r="Z61" s="6">
        <v>0.64173788053779202</v>
      </c>
      <c r="AA61" s="6">
        <v>88.671816371449097</v>
      </c>
      <c r="AB61" s="4">
        <v>155253.49400000001</v>
      </c>
      <c r="AC61" s="4">
        <v>1.2762555715805499</v>
      </c>
      <c r="AD61" s="4">
        <v>84.574143511933599</v>
      </c>
      <c r="AE61" s="6">
        <v>259997.73449999999</v>
      </c>
      <c r="AF61" s="6">
        <v>0.81997572513919204</v>
      </c>
      <c r="AG61" s="6">
        <v>83.362699542944696</v>
      </c>
    </row>
    <row r="62" spans="1:33" x14ac:dyDescent="0.25">
      <c r="A62" s="2"/>
      <c r="B62" s="3">
        <v>44056.6647800926</v>
      </c>
      <c r="C62" s="4" t="s">
        <v>71</v>
      </c>
      <c r="D62" s="2" t="s">
        <v>18</v>
      </c>
      <c r="E62" s="5" t="s">
        <v>10</v>
      </c>
      <c r="F62" s="2" t="b">
        <v>0</v>
      </c>
      <c r="G62" s="6">
        <v>1470.5229999999999</v>
      </c>
      <c r="H62" s="6">
        <v>10.561730071801</v>
      </c>
      <c r="I62" s="6" t="s">
        <v>16</v>
      </c>
      <c r="J62" s="4">
        <v>560.04650000000004</v>
      </c>
      <c r="K62" s="4">
        <v>14.271229349647999</v>
      </c>
      <c r="L62" s="4" t="s">
        <v>16</v>
      </c>
      <c r="M62" s="6">
        <v>152.73699999999999</v>
      </c>
      <c r="N62" s="6">
        <v>41.450886504353498</v>
      </c>
      <c r="O62" s="6" t="s">
        <v>16</v>
      </c>
      <c r="P62" s="4">
        <v>830.57950000000005</v>
      </c>
      <c r="Q62" s="4">
        <v>13.9284070039445</v>
      </c>
      <c r="R62" s="4" t="s">
        <v>16</v>
      </c>
      <c r="S62" s="6">
        <v>277.35399999999998</v>
      </c>
      <c r="T62" s="6">
        <v>28.1871656497553</v>
      </c>
      <c r="U62" s="6">
        <v>93.898147286099999</v>
      </c>
      <c r="V62" s="4">
        <v>55.569499999999998</v>
      </c>
      <c r="W62" s="4">
        <v>53.731287181476503</v>
      </c>
      <c r="X62" s="4">
        <v>58.4198021467394</v>
      </c>
      <c r="Y62" s="6">
        <v>118.297</v>
      </c>
      <c r="Z62" s="6">
        <v>31.369840312521202</v>
      </c>
      <c r="AA62" s="6">
        <v>1.8067659612019199E-2</v>
      </c>
      <c r="AB62" s="4">
        <v>30.446999999999999</v>
      </c>
      <c r="AC62" s="4">
        <v>82.726070980493205</v>
      </c>
      <c r="AD62" s="4">
        <v>1.6585964548455401E-2</v>
      </c>
      <c r="AE62" s="6">
        <v>54.905999999999999</v>
      </c>
      <c r="AF62" s="6">
        <v>52.266369052566901</v>
      </c>
      <c r="AG62" s="6">
        <v>1.7604431784404299E-2</v>
      </c>
    </row>
    <row r="63" spans="1:33" x14ac:dyDescent="0.25">
      <c r="A63" s="2"/>
      <c r="B63" s="3">
        <v>44056.668657407397</v>
      </c>
      <c r="C63" s="4" t="s">
        <v>71</v>
      </c>
      <c r="D63" s="2" t="s">
        <v>5</v>
      </c>
      <c r="E63" s="5" t="s">
        <v>10</v>
      </c>
      <c r="F63" s="2" t="b">
        <v>0</v>
      </c>
      <c r="G63" s="6">
        <v>2302.6925000000001</v>
      </c>
      <c r="H63" s="6">
        <v>11.162161189791499</v>
      </c>
      <c r="I63" s="6">
        <v>6.1394979176436597E-2</v>
      </c>
      <c r="J63" s="4">
        <v>16364.1895</v>
      </c>
      <c r="K63" s="4">
        <v>2.9814403011291701</v>
      </c>
      <c r="L63" s="4">
        <v>1.2920951607700599</v>
      </c>
      <c r="M63" s="6">
        <v>11636.673500000001</v>
      </c>
      <c r="N63" s="6">
        <v>4.1618135341044296</v>
      </c>
      <c r="O63" s="6">
        <v>0.92382662579776498</v>
      </c>
      <c r="P63" s="4">
        <v>140301.95300000001</v>
      </c>
      <c r="Q63" s="4">
        <v>1.27249967000362</v>
      </c>
      <c r="R63" s="4">
        <v>10.959841268773699</v>
      </c>
      <c r="S63" s="6">
        <v>284.86750000000001</v>
      </c>
      <c r="T63" s="6">
        <v>24.312098079739499</v>
      </c>
      <c r="U63" s="6">
        <v>96.441841372480994</v>
      </c>
      <c r="V63" s="4">
        <v>86.108999999999995</v>
      </c>
      <c r="W63" s="4">
        <v>47.928550528628797</v>
      </c>
      <c r="X63" s="4">
        <v>90.525751411360204</v>
      </c>
      <c r="Y63" s="6">
        <v>582348.75399999996</v>
      </c>
      <c r="Z63" s="6">
        <v>0.74484592178058195</v>
      </c>
      <c r="AA63" s="6">
        <v>88.942906944009593</v>
      </c>
      <c r="AB63" s="4">
        <v>155068.95449999999</v>
      </c>
      <c r="AC63" s="4">
        <v>1.1439375116813699</v>
      </c>
      <c r="AD63" s="4">
        <v>84.473615853878897</v>
      </c>
      <c r="AE63" s="6">
        <v>260915.71950000001</v>
      </c>
      <c r="AF63" s="6">
        <v>1.2100931479916099</v>
      </c>
      <c r="AG63" s="6">
        <v>83.657031752750598</v>
      </c>
    </row>
    <row r="64" spans="1:33" x14ac:dyDescent="0.25">
      <c r="A64" s="2"/>
      <c r="B64" s="3">
        <v>44056.672523148103</v>
      </c>
      <c r="C64" s="4" t="s">
        <v>71</v>
      </c>
      <c r="D64" s="2" t="s">
        <v>18</v>
      </c>
      <c r="E64" s="5" t="s">
        <v>10</v>
      </c>
      <c r="F64" s="2" t="b">
        <v>0</v>
      </c>
      <c r="G64" s="6">
        <v>1491.4955</v>
      </c>
      <c r="H64" s="6">
        <v>11.626715884115701</v>
      </c>
      <c r="I64" s="6" t="s">
        <v>16</v>
      </c>
      <c r="J64" s="4">
        <v>557.54700000000003</v>
      </c>
      <c r="K64" s="4">
        <v>12.7049943429867</v>
      </c>
      <c r="L64" s="4" t="s">
        <v>16</v>
      </c>
      <c r="M64" s="6">
        <v>157.22999999999999</v>
      </c>
      <c r="N64" s="6">
        <v>33.144444118796798</v>
      </c>
      <c r="O64" s="6" t="s">
        <v>16</v>
      </c>
      <c r="P64" s="4">
        <v>863.53</v>
      </c>
      <c r="Q64" s="4">
        <v>12.6622962330321</v>
      </c>
      <c r="R64" s="4" t="s">
        <v>16</v>
      </c>
      <c r="S64" s="6">
        <v>288.36649999999997</v>
      </c>
      <c r="T64" s="6">
        <v>22.604782518471399</v>
      </c>
      <c r="U64" s="6">
        <v>97.626427199092703</v>
      </c>
      <c r="V64" s="4">
        <v>53.066499999999998</v>
      </c>
      <c r="W64" s="4">
        <v>54.1012874641916</v>
      </c>
      <c r="X64" s="4">
        <v>55.788416858527597</v>
      </c>
      <c r="Y64" s="6">
        <v>111.30800000000001</v>
      </c>
      <c r="Z64" s="6">
        <v>40.767509295662002</v>
      </c>
      <c r="AA64" s="6">
        <v>1.7000220259978101E-2</v>
      </c>
      <c r="AB64" s="4">
        <v>31.9465</v>
      </c>
      <c r="AC64" s="4">
        <v>64.604503759707498</v>
      </c>
      <c r="AD64" s="4">
        <v>1.74028152674231E-2</v>
      </c>
      <c r="AE64" s="6">
        <v>58.401499999999999</v>
      </c>
      <c r="AF64" s="6">
        <v>54.699456862347397</v>
      </c>
      <c r="AG64" s="6">
        <v>1.8725188920279901E-2</v>
      </c>
    </row>
    <row r="65" spans="1:33" x14ac:dyDescent="0.25">
      <c r="A65" s="2"/>
      <c r="B65" s="3">
        <v>44056.676388888904</v>
      </c>
      <c r="C65" s="4" t="s">
        <v>71</v>
      </c>
      <c r="D65" s="2" t="s">
        <v>34</v>
      </c>
      <c r="E65" s="5" t="s">
        <v>10</v>
      </c>
      <c r="F65" s="2" t="b">
        <v>0</v>
      </c>
      <c r="G65" s="6">
        <v>2148.9355</v>
      </c>
      <c r="H65" s="6">
        <v>12.055113385006599</v>
      </c>
      <c r="I65" s="6">
        <v>4.7682294945696098E-2</v>
      </c>
      <c r="J65" s="4">
        <v>13015.728999999999</v>
      </c>
      <c r="K65" s="4">
        <v>3.1734765373039</v>
      </c>
      <c r="L65" s="4">
        <v>1.0137110689508599</v>
      </c>
      <c r="M65" s="6">
        <v>9126.0450000000001</v>
      </c>
      <c r="N65" s="6">
        <v>4.1192450173914699</v>
      </c>
      <c r="O65" s="6">
        <v>0.71795739371845202</v>
      </c>
      <c r="P65" s="4">
        <v>110306.8325</v>
      </c>
      <c r="Q65" s="4">
        <v>1.8700159613693901</v>
      </c>
      <c r="R65" s="4">
        <v>8.5678643045531704</v>
      </c>
      <c r="S65" s="6">
        <v>287.86950000000002</v>
      </c>
      <c r="T65" s="6">
        <v>25.005128932506</v>
      </c>
      <c r="U65" s="6">
        <v>97.458167937639104</v>
      </c>
      <c r="V65" s="4">
        <v>75.596000000000004</v>
      </c>
      <c r="W65" s="4">
        <v>59.930136226549898</v>
      </c>
      <c r="X65" s="4">
        <v>79.473512683844802</v>
      </c>
      <c r="Y65" s="6">
        <v>582437.61549999996</v>
      </c>
      <c r="Z65" s="6">
        <v>0.72405555199733695</v>
      </c>
      <c r="AA65" s="6">
        <v>88.956478880192407</v>
      </c>
      <c r="AB65" s="4">
        <v>154021.57800000001</v>
      </c>
      <c r="AC65" s="4">
        <v>1.0068620192365401</v>
      </c>
      <c r="AD65" s="4">
        <v>83.903058836836706</v>
      </c>
      <c r="AE65" s="6">
        <v>259272.973</v>
      </c>
      <c r="AF65" s="6">
        <v>0.96232349929768002</v>
      </c>
      <c r="AG65" s="6">
        <v>83.130320305944807</v>
      </c>
    </row>
    <row r="66" spans="1:33" x14ac:dyDescent="0.25">
      <c r="A66" s="2"/>
      <c r="B66" s="3">
        <v>44056.680254629602</v>
      </c>
      <c r="C66" s="4" t="s">
        <v>71</v>
      </c>
      <c r="D66" s="2" t="s">
        <v>18</v>
      </c>
      <c r="E66" s="5" t="s">
        <v>10</v>
      </c>
      <c r="F66" s="2" t="b">
        <v>0</v>
      </c>
      <c r="G66" s="6">
        <v>1402.127</v>
      </c>
      <c r="H66" s="6">
        <v>9.0824507615810006</v>
      </c>
      <c r="I66" s="6" t="s">
        <v>16</v>
      </c>
      <c r="J66" s="4">
        <v>570.52099999999996</v>
      </c>
      <c r="K66" s="4">
        <v>14.8731963112694</v>
      </c>
      <c r="L66" s="4" t="s">
        <v>16</v>
      </c>
      <c r="M66" s="6">
        <v>177.69399999999999</v>
      </c>
      <c r="N66" s="6">
        <v>31.707710182807901</v>
      </c>
      <c r="O66" s="6" t="s">
        <v>16</v>
      </c>
      <c r="P66" s="4">
        <v>836.57299999999998</v>
      </c>
      <c r="Q66" s="4">
        <v>12.2837004517288</v>
      </c>
      <c r="R66" s="4" t="s">
        <v>16</v>
      </c>
      <c r="S66" s="6">
        <v>265.339</v>
      </c>
      <c r="T66" s="6">
        <v>25.374158442527001</v>
      </c>
      <c r="U66" s="6">
        <v>89.830471176714596</v>
      </c>
      <c r="V66" s="4">
        <v>52.064999999999998</v>
      </c>
      <c r="W66" s="4">
        <v>60.045620076602098</v>
      </c>
      <c r="X66" s="4">
        <v>54.7355473554735</v>
      </c>
      <c r="Y66" s="6">
        <v>139.262</v>
      </c>
      <c r="Z66" s="6">
        <v>30.985292606523799</v>
      </c>
      <c r="AA66" s="6">
        <v>2.1269672205457599E-2</v>
      </c>
      <c r="AB66" s="4">
        <v>26.453499999999998</v>
      </c>
      <c r="AC66" s="4">
        <v>74.751550411999204</v>
      </c>
      <c r="AD66" s="4">
        <v>1.4410510499640899E-2</v>
      </c>
      <c r="AE66" s="6">
        <v>48.917999999999999</v>
      </c>
      <c r="AF66" s="6">
        <v>64.162202620184303</v>
      </c>
      <c r="AG66" s="6">
        <v>1.5684507959594401E-2</v>
      </c>
    </row>
    <row r="67" spans="1:33" x14ac:dyDescent="0.25">
      <c r="A67" s="2"/>
      <c r="B67" s="3">
        <v>44056.684155092596</v>
      </c>
      <c r="C67" s="4" t="s">
        <v>71</v>
      </c>
      <c r="D67" s="2" t="s">
        <v>57</v>
      </c>
      <c r="E67" s="5" t="s">
        <v>10</v>
      </c>
      <c r="F67" s="2" t="b">
        <v>0</v>
      </c>
      <c r="G67" s="6">
        <v>5294.1305000000002</v>
      </c>
      <c r="H67" s="6">
        <v>4.5853423221389296</v>
      </c>
      <c r="I67" s="6">
        <v>0.32818377376684799</v>
      </c>
      <c r="J67" s="4">
        <v>71453.2255</v>
      </c>
      <c r="K67" s="4">
        <v>1.28106712941588</v>
      </c>
      <c r="L67" s="4">
        <v>5.8720838618626701</v>
      </c>
      <c r="M67" s="6">
        <v>51609.659</v>
      </c>
      <c r="N67" s="6">
        <v>1.5859478705921799</v>
      </c>
      <c r="O67" s="6">
        <v>4.20157473899034</v>
      </c>
      <c r="P67" s="4">
        <v>624683.353</v>
      </c>
      <c r="Q67" s="4">
        <v>0.93410772842827705</v>
      </c>
      <c r="R67" s="4">
        <v>49.5870956815996</v>
      </c>
      <c r="S67" s="6">
        <v>302.88650000000001</v>
      </c>
      <c r="T67" s="6">
        <v>23.861195698950301</v>
      </c>
      <c r="U67" s="6">
        <v>102.542170612183</v>
      </c>
      <c r="V67" s="4">
        <v>92.618499999999997</v>
      </c>
      <c r="W67" s="4">
        <v>30.149415706650199</v>
      </c>
      <c r="X67" s="4">
        <v>97.369140358070297</v>
      </c>
      <c r="Y67" s="6">
        <v>577360.76150000002</v>
      </c>
      <c r="Z67" s="6">
        <v>0.957162775898866</v>
      </c>
      <c r="AA67" s="6">
        <v>88.181084153598107</v>
      </c>
      <c r="AB67" s="4">
        <v>152962.0655</v>
      </c>
      <c r="AC67" s="4">
        <v>0.93400895598115896</v>
      </c>
      <c r="AD67" s="4">
        <v>83.325890749220605</v>
      </c>
      <c r="AE67" s="6">
        <v>256916.94949999999</v>
      </c>
      <c r="AF67" s="6">
        <v>0.79699263651920205</v>
      </c>
      <c r="AG67" s="6">
        <v>82.374911880850902</v>
      </c>
    </row>
    <row r="68" spans="1:33" x14ac:dyDescent="0.25">
      <c r="A68" s="2"/>
      <c r="B68" s="3">
        <v>44056.688020833302</v>
      </c>
      <c r="C68" s="4" t="s">
        <v>71</v>
      </c>
      <c r="D68" s="2" t="s">
        <v>18</v>
      </c>
      <c r="E68" s="5" t="s">
        <v>10</v>
      </c>
      <c r="F68" s="2" t="b">
        <v>0</v>
      </c>
      <c r="G68" s="6">
        <v>1467.03</v>
      </c>
      <c r="H68" s="6">
        <v>13.239364098010199</v>
      </c>
      <c r="I68" s="6" t="s">
        <v>16</v>
      </c>
      <c r="J68" s="4">
        <v>551.05700000000002</v>
      </c>
      <c r="K68" s="4">
        <v>19.955526951406799</v>
      </c>
      <c r="L68" s="4" t="s">
        <v>16</v>
      </c>
      <c r="M68" s="6">
        <v>138.261</v>
      </c>
      <c r="N68" s="6">
        <v>24.933365009148901</v>
      </c>
      <c r="O68" s="6" t="s">
        <v>16</v>
      </c>
      <c r="P68" s="4">
        <v>856.03650000000005</v>
      </c>
      <c r="Q68" s="4">
        <v>12.1429892319545</v>
      </c>
      <c r="R68" s="4" t="s">
        <v>16</v>
      </c>
      <c r="S68" s="6">
        <v>271.84500000000003</v>
      </c>
      <c r="T68" s="6">
        <v>18.253173919085299</v>
      </c>
      <c r="U68" s="6">
        <v>92.033076317593597</v>
      </c>
      <c r="V68" s="4">
        <v>50.563000000000002</v>
      </c>
      <c r="W68" s="4">
        <v>68.441122901331497</v>
      </c>
      <c r="X68" s="4">
        <v>53.156505924033603</v>
      </c>
      <c r="Y68" s="6">
        <v>118.79600000000001</v>
      </c>
      <c r="Z68" s="6">
        <v>38.356317275833597</v>
      </c>
      <c r="AA68" s="6">
        <v>1.8143872551877299E-2</v>
      </c>
      <c r="AB68" s="4">
        <v>25.456499999999998</v>
      </c>
      <c r="AC68" s="4">
        <v>64.2174592909426</v>
      </c>
      <c r="AD68" s="4">
        <v>1.3867396016939501E-2</v>
      </c>
      <c r="AE68" s="6">
        <v>51.912500000000001</v>
      </c>
      <c r="AF68" s="6">
        <v>52.053831027881301</v>
      </c>
      <c r="AG68" s="6">
        <v>1.6644630186279999E-2</v>
      </c>
    </row>
    <row r="69" spans="1:33" x14ac:dyDescent="0.25">
      <c r="A69" s="2"/>
      <c r="B69" s="3">
        <v>44056.691886574103</v>
      </c>
      <c r="C69" s="4" t="s">
        <v>71</v>
      </c>
      <c r="D69" s="2" t="s">
        <v>18</v>
      </c>
      <c r="E69" s="5" t="s">
        <v>10</v>
      </c>
      <c r="F69" s="2" t="b">
        <v>0</v>
      </c>
      <c r="G69" s="6">
        <v>1413.6130000000001</v>
      </c>
      <c r="H69" s="6">
        <v>10.181317573117401</v>
      </c>
      <c r="I69" s="6" t="s">
        <v>16</v>
      </c>
      <c r="J69" s="4">
        <v>554.05250000000001</v>
      </c>
      <c r="K69" s="4">
        <v>13.705717999699401</v>
      </c>
      <c r="L69" s="4" t="s">
        <v>16</v>
      </c>
      <c r="M69" s="6">
        <v>145.749</v>
      </c>
      <c r="N69" s="6">
        <v>30.745667696293701</v>
      </c>
      <c r="O69" s="6" t="s">
        <v>16</v>
      </c>
      <c r="P69" s="4">
        <v>798.63599999999997</v>
      </c>
      <c r="Q69" s="4">
        <v>15.1961716221043</v>
      </c>
      <c r="R69" s="4" t="s">
        <v>16</v>
      </c>
      <c r="S69" s="6">
        <v>260.33199999999999</v>
      </c>
      <c r="T69" s="6">
        <v>23.078122328299202</v>
      </c>
      <c r="U69" s="6">
        <v>88.135352218770905</v>
      </c>
      <c r="V69" s="4">
        <v>54.067999999999998</v>
      </c>
      <c r="W69" s="4">
        <v>45.914024992251399</v>
      </c>
      <c r="X69" s="4">
        <v>56.841286361581602</v>
      </c>
      <c r="Y69" s="6">
        <v>75.369500000000002</v>
      </c>
      <c r="Z69" s="6">
        <v>36.073967663445799</v>
      </c>
      <c r="AA69" s="6">
        <v>1.15112849110973E-2</v>
      </c>
      <c r="AB69" s="4">
        <v>15.4735</v>
      </c>
      <c r="AC69" s="4">
        <v>103.56024803669099</v>
      </c>
      <c r="AD69" s="4">
        <v>8.4291694564497498E-3</v>
      </c>
      <c r="AE69" s="6">
        <v>31.446000000000002</v>
      </c>
      <c r="AF69" s="6">
        <v>52.798058554832302</v>
      </c>
      <c r="AG69" s="6">
        <v>1.0082485737303399E-2</v>
      </c>
    </row>
    <row r="70" spans="1:33" x14ac:dyDescent="0.25">
      <c r="A70" s="2"/>
      <c r="B70" s="3">
        <v>44056.6957638889</v>
      </c>
      <c r="C70" s="4" t="s">
        <v>71</v>
      </c>
      <c r="D70" s="2" t="s">
        <v>85</v>
      </c>
      <c r="E70" s="5" t="s">
        <v>10</v>
      </c>
      <c r="F70" s="2" t="b">
        <v>0</v>
      </c>
      <c r="G70" s="6">
        <v>1958.7349999999999</v>
      </c>
      <c r="H70" s="6">
        <v>7.3964181310448902</v>
      </c>
      <c r="I70" s="6">
        <v>3.07194288841252E-2</v>
      </c>
      <c r="J70" s="4">
        <v>10136.379000000001</v>
      </c>
      <c r="K70" s="4">
        <v>4.4997781754637698</v>
      </c>
      <c r="L70" s="4">
        <v>0.77432785544734295</v>
      </c>
      <c r="M70" s="6">
        <v>7062.2145</v>
      </c>
      <c r="N70" s="6">
        <v>6.1348663124542702</v>
      </c>
      <c r="O70" s="6">
        <v>0.54872518744943899</v>
      </c>
      <c r="P70" s="4">
        <v>85786.4185</v>
      </c>
      <c r="Q70" s="4">
        <v>1.85406153311845</v>
      </c>
      <c r="R70" s="4">
        <v>6.6124707450857301</v>
      </c>
      <c r="S70" s="6">
        <v>290.87099999999998</v>
      </c>
      <c r="T70" s="6">
        <v>26.6763406064095</v>
      </c>
      <c r="U70" s="6">
        <v>98.474325227886396</v>
      </c>
      <c r="V70" s="4">
        <v>121.658</v>
      </c>
      <c r="W70" s="4">
        <v>37.9812246625904</v>
      </c>
      <c r="X70" s="4">
        <v>127.89815077638001</v>
      </c>
      <c r="Y70" s="6">
        <v>584489.18050000002</v>
      </c>
      <c r="Z70" s="6">
        <v>0.73666292412586198</v>
      </c>
      <c r="AA70" s="6">
        <v>89.269817156665397</v>
      </c>
      <c r="AB70" s="4">
        <v>155611.88250000001</v>
      </c>
      <c r="AC70" s="4">
        <v>1.4332515877857599</v>
      </c>
      <c r="AD70" s="4">
        <v>84.769375191756694</v>
      </c>
      <c r="AE70" s="6">
        <v>260322.3315</v>
      </c>
      <c r="AF70" s="6">
        <v>1.16670357819912</v>
      </c>
      <c r="AG70" s="6">
        <v>83.466774612043096</v>
      </c>
    </row>
    <row r="71" spans="1:33" x14ac:dyDescent="0.25">
      <c r="A71" s="2"/>
      <c r="B71" s="3">
        <v>44056.699629629598</v>
      </c>
      <c r="C71" s="4" t="s">
        <v>71</v>
      </c>
      <c r="D71" s="2" t="s">
        <v>18</v>
      </c>
      <c r="E71" s="5" t="s">
        <v>10</v>
      </c>
      <c r="F71" s="2" t="b">
        <v>0</v>
      </c>
      <c r="G71" s="6">
        <v>1459.049</v>
      </c>
      <c r="H71" s="6">
        <v>9.3959794555983098</v>
      </c>
      <c r="I71" s="6" t="s">
        <v>16</v>
      </c>
      <c r="J71" s="4">
        <v>546.56600000000003</v>
      </c>
      <c r="K71" s="4">
        <v>22.2365658970431</v>
      </c>
      <c r="L71" s="4" t="s">
        <v>16</v>
      </c>
      <c r="M71" s="6">
        <v>148.24549999999999</v>
      </c>
      <c r="N71" s="6">
        <v>30.610248304962901</v>
      </c>
      <c r="O71" s="6" t="s">
        <v>16</v>
      </c>
      <c r="P71" s="4">
        <v>910.45500000000004</v>
      </c>
      <c r="Q71" s="4">
        <v>12.115222719499201</v>
      </c>
      <c r="R71" s="4" t="s">
        <v>16</v>
      </c>
      <c r="S71" s="6">
        <v>306.39249999999998</v>
      </c>
      <c r="T71" s="6">
        <v>23.600755615013099</v>
      </c>
      <c r="U71" s="6">
        <v>103.729126287547</v>
      </c>
      <c r="V71" s="4">
        <v>62.077500000000001</v>
      </c>
      <c r="W71" s="4">
        <v>46.394895521656203</v>
      </c>
      <c r="X71" s="4">
        <v>65.261614154603095</v>
      </c>
      <c r="Y71" s="6">
        <v>170.20599999999999</v>
      </c>
      <c r="Z71" s="6">
        <v>26.7410933943681</v>
      </c>
      <c r="AA71" s="6">
        <v>2.59957908647163E-2</v>
      </c>
      <c r="AB71" s="4">
        <v>53.408999999999999</v>
      </c>
      <c r="AC71" s="4">
        <v>60.732862464372403</v>
      </c>
      <c r="AD71" s="4">
        <v>2.90944848611836E-2</v>
      </c>
      <c r="AE71" s="6">
        <v>94.340999999999994</v>
      </c>
      <c r="AF71" s="6">
        <v>46.758429670268697</v>
      </c>
      <c r="AG71" s="6">
        <v>3.02484190975939E-2</v>
      </c>
    </row>
    <row r="72" spans="1:33" x14ac:dyDescent="0.25">
      <c r="A72" s="2"/>
      <c r="B72" s="3">
        <v>44056.703506944403</v>
      </c>
      <c r="C72" s="4" t="s">
        <v>71</v>
      </c>
      <c r="D72" s="2" t="s">
        <v>19</v>
      </c>
      <c r="E72" s="5" t="s">
        <v>10</v>
      </c>
      <c r="F72" s="2" t="b">
        <v>0</v>
      </c>
      <c r="G72" s="6">
        <v>1875.3675000000001</v>
      </c>
      <c r="H72" s="6">
        <v>9.0204043458412002</v>
      </c>
      <c r="I72" s="6">
        <v>2.3284370951112399E-2</v>
      </c>
      <c r="J72" s="4">
        <v>7803.23</v>
      </c>
      <c r="K72" s="4">
        <v>5.7830678943406202</v>
      </c>
      <c r="L72" s="4">
        <v>0.58035466524729096</v>
      </c>
      <c r="M72" s="6">
        <v>5501.3665000000001</v>
      </c>
      <c r="N72" s="6">
        <v>4.6403303611755202</v>
      </c>
      <c r="O72" s="6">
        <v>0.42073708440968999</v>
      </c>
      <c r="P72" s="4">
        <v>65782.304999999993</v>
      </c>
      <c r="Q72" s="4">
        <v>2.0437649391094102</v>
      </c>
      <c r="R72" s="4">
        <v>5.0172319901138298</v>
      </c>
      <c r="S72" s="6">
        <v>262.83850000000001</v>
      </c>
      <c r="T72" s="6">
        <v>30.273803001418401</v>
      </c>
      <c r="U72" s="6">
        <v>88.983927347208194</v>
      </c>
      <c r="V72" s="4">
        <v>163.709</v>
      </c>
      <c r="W72" s="4">
        <v>32.564623995159103</v>
      </c>
      <c r="X72" s="4">
        <v>172.106054393877</v>
      </c>
      <c r="Y72" s="6">
        <v>587348.54350000003</v>
      </c>
      <c r="Z72" s="6">
        <v>1.1397601484666999</v>
      </c>
      <c r="AA72" s="6">
        <v>89.706531506067293</v>
      </c>
      <c r="AB72" s="4">
        <v>156558.3805</v>
      </c>
      <c r="AC72" s="4">
        <v>0.92141272247580897</v>
      </c>
      <c r="AD72" s="4">
        <v>85.284978774151796</v>
      </c>
      <c r="AE72" s="6">
        <v>262221.766</v>
      </c>
      <c r="AF72" s="6">
        <v>0.75883396961375704</v>
      </c>
      <c r="AG72" s="6">
        <v>84.075787562981006</v>
      </c>
    </row>
    <row r="73" spans="1:33" x14ac:dyDescent="0.25">
      <c r="A73" s="2"/>
      <c r="B73" s="3">
        <v>44056.707372685203</v>
      </c>
      <c r="C73" s="4" t="s">
        <v>71</v>
      </c>
      <c r="D73" s="2" t="s">
        <v>18</v>
      </c>
      <c r="E73" s="5" t="s">
        <v>10</v>
      </c>
      <c r="F73" s="2" t="b">
        <v>0</v>
      </c>
      <c r="G73" s="6">
        <v>1383.6585</v>
      </c>
      <c r="H73" s="6">
        <v>12.6356248633757</v>
      </c>
      <c r="I73" s="6" t="s">
        <v>16</v>
      </c>
      <c r="J73" s="4">
        <v>504.63299999999998</v>
      </c>
      <c r="K73" s="4">
        <v>17.607021082872699</v>
      </c>
      <c r="L73" s="4" t="s">
        <v>16</v>
      </c>
      <c r="M73" s="6">
        <v>170.70599999999999</v>
      </c>
      <c r="N73" s="6">
        <v>23.386439739652999</v>
      </c>
      <c r="O73" s="6" t="s">
        <v>16</v>
      </c>
      <c r="P73" s="4">
        <v>787.66399999999999</v>
      </c>
      <c r="Q73" s="4">
        <v>15.4579412098263</v>
      </c>
      <c r="R73" s="4" t="s">
        <v>16</v>
      </c>
      <c r="S73" s="6">
        <v>304.39</v>
      </c>
      <c r="T73" s="6">
        <v>22.751127209540002</v>
      </c>
      <c r="U73" s="6">
        <v>103.05118026931601</v>
      </c>
      <c r="V73" s="4">
        <v>49.561999999999998</v>
      </c>
      <c r="W73" s="4">
        <v>74.581725045751597</v>
      </c>
      <c r="X73" s="4">
        <v>52.104162067261697</v>
      </c>
      <c r="Y73" s="6">
        <v>189.17599999999999</v>
      </c>
      <c r="Z73" s="6">
        <v>25.991716770051301</v>
      </c>
      <c r="AA73" s="6">
        <v>2.8893104430064501E-2</v>
      </c>
      <c r="AB73" s="4">
        <v>63.89</v>
      </c>
      <c r="AC73" s="4">
        <v>41.929997411206699</v>
      </c>
      <c r="AD73" s="4">
        <v>3.48039962886596E-2</v>
      </c>
      <c r="AE73" s="6">
        <v>84.853499999999997</v>
      </c>
      <c r="AF73" s="6">
        <v>50.854992062944298</v>
      </c>
      <c r="AG73" s="6">
        <v>2.72064556226633E-2</v>
      </c>
    </row>
    <row r="74" spans="1:33" x14ac:dyDescent="0.25">
      <c r="A74" s="2"/>
      <c r="B74" s="3">
        <v>44056.71125</v>
      </c>
      <c r="C74" s="4" t="s">
        <v>71</v>
      </c>
      <c r="D74" s="2" t="s">
        <v>54</v>
      </c>
      <c r="E74" s="5" t="s">
        <v>10</v>
      </c>
      <c r="F74" s="2" t="b">
        <v>0</v>
      </c>
      <c r="G74" s="6">
        <v>1773.5364999999999</v>
      </c>
      <c r="H74" s="6">
        <v>8.9391060448682609</v>
      </c>
      <c r="I74" s="6">
        <v>1.42026618393286E-2</v>
      </c>
      <c r="J74" s="4">
        <v>5987.6769999999997</v>
      </c>
      <c r="K74" s="4">
        <v>4.2117710887196997</v>
      </c>
      <c r="L74" s="4">
        <v>0.42941333771644102</v>
      </c>
      <c r="M74" s="6">
        <v>3996.529</v>
      </c>
      <c r="N74" s="6">
        <v>6.1758382223860604</v>
      </c>
      <c r="O74" s="6">
        <v>0.29734179094864899</v>
      </c>
      <c r="P74" s="4">
        <v>48291.125500000002</v>
      </c>
      <c r="Q74" s="4">
        <v>2.1480334176278402</v>
      </c>
      <c r="R74" s="4">
        <v>3.6223885041193098</v>
      </c>
      <c r="S74" s="6">
        <v>308.39449999999999</v>
      </c>
      <c r="T74" s="6">
        <v>24.310731097410301</v>
      </c>
      <c r="U74" s="6">
        <v>104.406903030867</v>
      </c>
      <c r="V74" s="4">
        <v>70.588999999999999</v>
      </c>
      <c r="W74" s="4">
        <v>43.0429056234603</v>
      </c>
      <c r="X74" s="4">
        <v>74.209690814856899</v>
      </c>
      <c r="Y74" s="6">
        <v>587731.59699999995</v>
      </c>
      <c r="Z74" s="6">
        <v>1.0440645615375901</v>
      </c>
      <c r="AA74" s="6">
        <v>89.765035781333694</v>
      </c>
      <c r="AB74" s="4">
        <v>155425.59099999999</v>
      </c>
      <c r="AC74" s="4">
        <v>1.07848376512602</v>
      </c>
      <c r="AD74" s="4">
        <v>84.667893133928999</v>
      </c>
      <c r="AE74" s="6">
        <v>260846.405</v>
      </c>
      <c r="AF74" s="6">
        <v>0.77823346720124198</v>
      </c>
      <c r="AG74" s="6">
        <v>83.634807544341299</v>
      </c>
    </row>
    <row r="75" spans="1:33" x14ac:dyDescent="0.25">
      <c r="A75" s="2"/>
      <c r="B75" s="3">
        <v>44056.715115740699</v>
      </c>
      <c r="C75" s="4" t="s">
        <v>71</v>
      </c>
      <c r="D75" s="2" t="s">
        <v>18</v>
      </c>
      <c r="E75" s="5" t="s">
        <v>10</v>
      </c>
      <c r="F75" s="2" t="b">
        <v>0</v>
      </c>
      <c r="G75" s="6">
        <v>1432.577</v>
      </c>
      <c r="H75" s="6">
        <v>9.4390366270360708</v>
      </c>
      <c r="I75" s="6" t="s">
        <v>16</v>
      </c>
      <c r="J75" s="4">
        <v>539.072</v>
      </c>
      <c r="K75" s="4">
        <v>19.4046003139071</v>
      </c>
      <c r="L75" s="4" t="s">
        <v>16</v>
      </c>
      <c r="M75" s="6">
        <v>138.26300000000001</v>
      </c>
      <c r="N75" s="6">
        <v>22.623737461121099</v>
      </c>
      <c r="O75" s="6" t="s">
        <v>16</v>
      </c>
      <c r="P75" s="4">
        <v>672.84900000000005</v>
      </c>
      <c r="Q75" s="4">
        <v>15.004602607088099</v>
      </c>
      <c r="R75" s="4" t="s">
        <v>16</v>
      </c>
      <c r="S75" s="6">
        <v>278.85449999999997</v>
      </c>
      <c r="T75" s="6">
        <v>22.4475592728278</v>
      </c>
      <c r="U75" s="6">
        <v>94.406141293768101</v>
      </c>
      <c r="V75" s="4">
        <v>42.054499999999997</v>
      </c>
      <c r="W75" s="4">
        <v>62.567281998515703</v>
      </c>
      <c r="X75" s="4">
        <v>44.211583141472403</v>
      </c>
      <c r="Y75" s="6">
        <v>111.8075</v>
      </c>
      <c r="Z75" s="6">
        <v>54.548801257851999</v>
      </c>
      <c r="AA75" s="6">
        <v>1.7076509565507499E-2</v>
      </c>
      <c r="AB75" s="4">
        <v>24.457999999999998</v>
      </c>
      <c r="AC75" s="4">
        <v>102.125604037014</v>
      </c>
      <c r="AD75" s="4">
        <v>1.33234644111447E-2</v>
      </c>
      <c r="AE75" s="6">
        <v>42.927999999999997</v>
      </c>
      <c r="AF75" s="6">
        <v>70.009993766053796</v>
      </c>
      <c r="AG75" s="6">
        <v>1.3763942877662E-2</v>
      </c>
    </row>
    <row r="76" spans="1:33" x14ac:dyDescent="0.25">
      <c r="A76" s="2"/>
      <c r="B76" s="3">
        <v>44056.718993055598</v>
      </c>
      <c r="C76" s="4" t="s">
        <v>71</v>
      </c>
      <c r="D76" s="2" t="s">
        <v>51</v>
      </c>
      <c r="E76" s="5" t="s">
        <v>10</v>
      </c>
      <c r="F76" s="2" t="b">
        <v>0</v>
      </c>
      <c r="G76" s="6">
        <v>1701.1385</v>
      </c>
      <c r="H76" s="6">
        <v>10.132254189926901</v>
      </c>
      <c r="I76" s="6">
        <v>7.7459092170925701E-3</v>
      </c>
      <c r="J76" s="4">
        <v>4809.8625000000002</v>
      </c>
      <c r="K76" s="4">
        <v>6.1837349078057304</v>
      </c>
      <c r="L76" s="4">
        <v>0.33149227222560401</v>
      </c>
      <c r="M76" s="6">
        <v>3182.7824999999998</v>
      </c>
      <c r="N76" s="6">
        <v>7.2684958005796396</v>
      </c>
      <c r="O76" s="6">
        <v>0.23061532502100199</v>
      </c>
      <c r="P76" s="4">
        <v>37630.373500000002</v>
      </c>
      <c r="Q76" s="4">
        <v>2.49068910537772</v>
      </c>
      <c r="R76" s="4">
        <v>2.7722411208051598</v>
      </c>
      <c r="S76" s="6">
        <v>291.87099999999998</v>
      </c>
      <c r="T76" s="6">
        <v>18.467438502106599</v>
      </c>
      <c r="U76" s="6">
        <v>98.812875049724497</v>
      </c>
      <c r="V76" s="4">
        <v>102.129</v>
      </c>
      <c r="W76" s="4">
        <v>46.7072820524739</v>
      </c>
      <c r="X76" s="4">
        <v>107.367458289968</v>
      </c>
      <c r="Y76" s="6">
        <v>587175.09699999995</v>
      </c>
      <c r="Z76" s="6">
        <v>1.04548204149232</v>
      </c>
      <c r="AA76" s="6">
        <v>89.680040789287602</v>
      </c>
      <c r="AB76" s="4">
        <v>156051.64550000001</v>
      </c>
      <c r="AC76" s="4">
        <v>1.1237192267476299</v>
      </c>
      <c r="AD76" s="4">
        <v>85.008935527018707</v>
      </c>
      <c r="AE76" s="6">
        <v>263083.46999999997</v>
      </c>
      <c r="AF76" s="6">
        <v>0.93501707162052194</v>
      </c>
      <c r="AG76" s="6">
        <v>84.352074476730806</v>
      </c>
    </row>
    <row r="77" spans="1:33" x14ac:dyDescent="0.25">
      <c r="A77" s="2"/>
      <c r="B77" s="3">
        <v>44056.722858796304</v>
      </c>
      <c r="C77" s="4" t="s">
        <v>71</v>
      </c>
      <c r="D77" s="2" t="s">
        <v>18</v>
      </c>
      <c r="E77" s="5" t="s">
        <v>10</v>
      </c>
      <c r="F77" s="2" t="b">
        <v>0</v>
      </c>
      <c r="G77" s="6">
        <v>1391.155</v>
      </c>
      <c r="H77" s="6">
        <v>13.8813596610674</v>
      </c>
      <c r="I77" s="6" t="s">
        <v>16</v>
      </c>
      <c r="J77" s="4">
        <v>557.54949999999997</v>
      </c>
      <c r="K77" s="4">
        <v>14.3168014535362</v>
      </c>
      <c r="L77" s="4" t="s">
        <v>16</v>
      </c>
      <c r="M77" s="6">
        <v>133.27250000000001</v>
      </c>
      <c r="N77" s="6">
        <v>37.436619074497401</v>
      </c>
      <c r="O77" s="6" t="s">
        <v>16</v>
      </c>
      <c r="P77" s="4">
        <v>634.91499999999996</v>
      </c>
      <c r="Q77" s="4">
        <v>16.635850753467601</v>
      </c>
      <c r="R77" s="4" t="s">
        <v>16</v>
      </c>
      <c r="S77" s="6">
        <v>281.363</v>
      </c>
      <c r="T77" s="6">
        <v>16.4071477980522</v>
      </c>
      <c r="U77" s="6">
        <v>95.2553935218492</v>
      </c>
      <c r="V77" s="4">
        <v>47.560499999999998</v>
      </c>
      <c r="W77" s="4">
        <v>53.727595376732303</v>
      </c>
      <c r="X77" s="4">
        <v>50</v>
      </c>
      <c r="Y77" s="6">
        <v>76.367999999999995</v>
      </c>
      <c r="Z77" s="6">
        <v>41.396182236684801</v>
      </c>
      <c r="AA77" s="6">
        <v>1.1663787156484799E-2</v>
      </c>
      <c r="AB77" s="4">
        <v>10.981</v>
      </c>
      <c r="AC77" s="4">
        <v>121.26342403913</v>
      </c>
      <c r="AD77" s="4">
        <v>5.9818857919200297E-3</v>
      </c>
      <c r="AE77" s="6">
        <v>26.956</v>
      </c>
      <c r="AF77" s="6">
        <v>87.590202410401403</v>
      </c>
      <c r="AG77" s="6">
        <v>8.6428634972571892E-3</v>
      </c>
    </row>
    <row r="78" spans="1:33" x14ac:dyDescent="0.25">
      <c r="A78" s="2"/>
      <c r="B78" s="3">
        <v>44056.726736111101</v>
      </c>
      <c r="C78" s="4" t="s">
        <v>71</v>
      </c>
      <c r="D78" s="2" t="s">
        <v>81</v>
      </c>
      <c r="E78" s="5" t="s">
        <v>10</v>
      </c>
      <c r="F78" s="2" t="b">
        <v>0</v>
      </c>
      <c r="G78" s="6">
        <v>1577.8515</v>
      </c>
      <c r="H78" s="6">
        <v>10.837152795010301</v>
      </c>
      <c r="I78" s="6" t="s">
        <v>16</v>
      </c>
      <c r="J78" s="4">
        <v>3602.1275000000001</v>
      </c>
      <c r="K78" s="4">
        <v>6.8748694356948796</v>
      </c>
      <c r="L78" s="4">
        <v>0.23108367814684599</v>
      </c>
      <c r="M78" s="6">
        <v>2252.2624999999998</v>
      </c>
      <c r="N78" s="6">
        <v>8.6340062136572904</v>
      </c>
      <c r="O78" s="6">
        <v>0.15431353929904401</v>
      </c>
      <c r="P78" s="4">
        <v>26744.445500000002</v>
      </c>
      <c r="Q78" s="4">
        <v>2.3027497259779</v>
      </c>
      <c r="R78" s="4">
        <v>1.90413695665743</v>
      </c>
      <c r="S78" s="6">
        <v>287.36799999999999</v>
      </c>
      <c r="T78" s="6">
        <v>24.3806805468964</v>
      </c>
      <c r="U78" s="6">
        <v>97.288385201987296</v>
      </c>
      <c r="V78" s="4">
        <v>108.63849999999999</v>
      </c>
      <c r="W78" s="4">
        <v>30.2413035398116</v>
      </c>
      <c r="X78" s="4">
        <v>114.210847236677</v>
      </c>
      <c r="Y78" s="6">
        <v>592004.85900000005</v>
      </c>
      <c r="Z78" s="6">
        <v>0.73183796137297397</v>
      </c>
      <c r="AA78" s="6">
        <v>90.417696823025196</v>
      </c>
      <c r="AB78" s="4">
        <v>156699.11249999999</v>
      </c>
      <c r="AC78" s="4">
        <v>1.16006779180637</v>
      </c>
      <c r="AD78" s="4">
        <v>85.361642352265704</v>
      </c>
      <c r="AE78" s="6">
        <v>263464.74800000002</v>
      </c>
      <c r="AF78" s="6">
        <v>0.90961622742116199</v>
      </c>
      <c r="AG78" s="6">
        <v>84.474323093310005</v>
      </c>
    </row>
    <row r="79" spans="1:33" x14ac:dyDescent="0.25">
      <c r="A79" s="2"/>
      <c r="B79" s="3">
        <v>44056.730601851901</v>
      </c>
      <c r="C79" s="4" t="s">
        <v>71</v>
      </c>
      <c r="D79" s="2" t="s">
        <v>18</v>
      </c>
      <c r="E79" s="5" t="s">
        <v>10</v>
      </c>
      <c r="F79" s="2" t="b">
        <v>0</v>
      </c>
      <c r="G79" s="6">
        <v>1439.08</v>
      </c>
      <c r="H79" s="6">
        <v>7.9872134164548703</v>
      </c>
      <c r="I79" s="6" t="s">
        <v>16</v>
      </c>
      <c r="J79" s="4">
        <v>573.02350000000001</v>
      </c>
      <c r="K79" s="4">
        <v>13.828633076660999</v>
      </c>
      <c r="L79" s="4" t="s">
        <v>16</v>
      </c>
      <c r="M79" s="6">
        <v>123.7865</v>
      </c>
      <c r="N79" s="6">
        <v>29.416793337263901</v>
      </c>
      <c r="O79" s="6" t="s">
        <v>16</v>
      </c>
      <c r="P79" s="4">
        <v>670.85900000000004</v>
      </c>
      <c r="Q79" s="4">
        <v>17.033136874437901</v>
      </c>
      <c r="R79" s="4" t="s">
        <v>16</v>
      </c>
      <c r="S79" s="6">
        <v>311.89749999999998</v>
      </c>
      <c r="T79" s="6">
        <v>16.965685678191701</v>
      </c>
      <c r="U79" s="6">
        <v>105.592843056766</v>
      </c>
      <c r="V79" s="4">
        <v>41.052</v>
      </c>
      <c r="W79" s="4">
        <v>51.833700285446099</v>
      </c>
      <c r="X79" s="4">
        <v>43.157662345854199</v>
      </c>
      <c r="Y79" s="6">
        <v>77.367000000000004</v>
      </c>
      <c r="Z79" s="6">
        <v>56.457480725881098</v>
      </c>
      <c r="AA79" s="6">
        <v>1.18163657675435E-2</v>
      </c>
      <c r="AB79" s="4">
        <v>19.965</v>
      </c>
      <c r="AC79" s="4">
        <v>93.186991109485405</v>
      </c>
      <c r="AD79" s="4">
        <v>1.08759083722506E-2</v>
      </c>
      <c r="AE79" s="6">
        <v>21.961500000000001</v>
      </c>
      <c r="AF79" s="6">
        <v>74.6195291989807</v>
      </c>
      <c r="AG79" s="6">
        <v>7.0414841480565997E-3</v>
      </c>
    </row>
    <row r="80" spans="1:33" x14ac:dyDescent="0.25">
      <c r="A80" s="2"/>
      <c r="B80" s="3">
        <v>44056.734479166698</v>
      </c>
      <c r="C80" s="4" t="s">
        <v>71</v>
      </c>
      <c r="D80" s="2" t="s">
        <v>26</v>
      </c>
      <c r="E80" s="5" t="s">
        <v>10</v>
      </c>
      <c r="F80" s="2" t="b">
        <v>0</v>
      </c>
      <c r="G80" s="6">
        <v>1592.8235</v>
      </c>
      <c r="H80" s="6">
        <v>9.2289113911967409</v>
      </c>
      <c r="I80" s="6" t="s">
        <v>16</v>
      </c>
      <c r="J80" s="4">
        <v>3419.9315000000001</v>
      </c>
      <c r="K80" s="4">
        <v>7.1200183108036201</v>
      </c>
      <c r="L80" s="4">
        <v>0.21593627891872599</v>
      </c>
      <c r="M80" s="6">
        <v>2296.6889999999999</v>
      </c>
      <c r="N80" s="6">
        <v>9.8759673522593001</v>
      </c>
      <c r="O80" s="6">
        <v>0.15795647151261999</v>
      </c>
      <c r="P80" s="4">
        <v>25823.014500000001</v>
      </c>
      <c r="Q80" s="4">
        <v>2.1110669763874301</v>
      </c>
      <c r="R80" s="4">
        <v>1.8306569475966701</v>
      </c>
      <c r="S80" s="6">
        <v>307.39049999999997</v>
      </c>
      <c r="T80" s="6">
        <v>20.577882154509599</v>
      </c>
      <c r="U80" s="6">
        <v>104.06699900974201</v>
      </c>
      <c r="V80" s="4">
        <v>257.83</v>
      </c>
      <c r="W80" s="4">
        <v>19.838686440565599</v>
      </c>
      <c r="X80" s="4">
        <v>271.05476182966999</v>
      </c>
      <c r="Y80" s="6">
        <v>588343.45149999997</v>
      </c>
      <c r="Z80" s="6">
        <v>0.85361369827960198</v>
      </c>
      <c r="AA80" s="6">
        <v>89.858485140472894</v>
      </c>
      <c r="AB80" s="4">
        <v>156093.65849999999</v>
      </c>
      <c r="AC80" s="4">
        <v>1.01678685291355</v>
      </c>
      <c r="AD80" s="4">
        <v>85.031822055365495</v>
      </c>
      <c r="AE80" s="6">
        <v>261435.84950000001</v>
      </c>
      <c r="AF80" s="6">
        <v>0.84833729843658601</v>
      </c>
      <c r="AG80" s="6">
        <v>83.823800286317393</v>
      </c>
    </row>
    <row r="81" spans="1:33" x14ac:dyDescent="0.25">
      <c r="A81" s="2"/>
      <c r="B81" s="3">
        <v>44056.738344907397</v>
      </c>
      <c r="C81" s="4" t="s">
        <v>71</v>
      </c>
      <c r="D81" s="2" t="s">
        <v>18</v>
      </c>
      <c r="E81" s="5" t="s">
        <v>10</v>
      </c>
      <c r="F81" s="2" t="b">
        <v>0</v>
      </c>
      <c r="G81" s="6">
        <v>1499.9694999999999</v>
      </c>
      <c r="H81" s="6">
        <v>11.607075666786301</v>
      </c>
      <c r="I81" s="6" t="s">
        <v>16</v>
      </c>
      <c r="J81" s="4">
        <v>481.67649999999998</v>
      </c>
      <c r="K81" s="4">
        <v>17.222691476779101</v>
      </c>
      <c r="L81" s="4" t="s">
        <v>16</v>
      </c>
      <c r="M81" s="6">
        <v>132.27199999999999</v>
      </c>
      <c r="N81" s="6">
        <v>41.329023170756898</v>
      </c>
      <c r="O81" s="6" t="s">
        <v>16</v>
      </c>
      <c r="P81" s="4">
        <v>620.44050000000004</v>
      </c>
      <c r="Q81" s="4">
        <v>14.5165743965284</v>
      </c>
      <c r="R81" s="4" t="s">
        <v>16</v>
      </c>
      <c r="S81" s="6">
        <v>279.85899999999998</v>
      </c>
      <c r="T81" s="6">
        <v>34.0101849388804</v>
      </c>
      <c r="U81" s="6">
        <v>94.746214589804595</v>
      </c>
      <c r="V81" s="4">
        <v>48.561500000000002</v>
      </c>
      <c r="W81" s="4">
        <v>65.639481143803295</v>
      </c>
      <c r="X81" s="4">
        <v>51.052343856771898</v>
      </c>
      <c r="Y81" s="6">
        <v>81.856999999999999</v>
      </c>
      <c r="Z81" s="6">
        <v>49.1947116202115</v>
      </c>
      <c r="AA81" s="6">
        <v>1.25021294949243E-2</v>
      </c>
      <c r="AB81" s="4">
        <v>14.974</v>
      </c>
      <c r="AC81" s="4">
        <v>104.860750869217</v>
      </c>
      <c r="AD81" s="4">
        <v>8.1570674663701496E-3</v>
      </c>
      <c r="AE81" s="6">
        <v>30.448</v>
      </c>
      <c r="AF81" s="6">
        <v>104.487457162932</v>
      </c>
      <c r="AG81" s="6">
        <v>9.7624984331683793E-3</v>
      </c>
    </row>
    <row r="82" spans="1:33" x14ac:dyDescent="0.25">
      <c r="A82" s="2"/>
      <c r="B82" s="3">
        <v>44056.742222222201</v>
      </c>
      <c r="C82" s="4" t="s">
        <v>71</v>
      </c>
      <c r="D82" s="2" t="s">
        <v>49</v>
      </c>
      <c r="E82" s="5" t="s">
        <v>10</v>
      </c>
      <c r="F82" s="2" t="b">
        <v>0</v>
      </c>
      <c r="G82" s="6">
        <v>1500.4690000000001</v>
      </c>
      <c r="H82" s="6">
        <v>9.8079808737333707</v>
      </c>
      <c r="I82" s="6" t="s">
        <v>16</v>
      </c>
      <c r="J82" s="4">
        <v>2167.3905</v>
      </c>
      <c r="K82" s="4">
        <v>9.9388624348002104</v>
      </c>
      <c r="L82" s="4">
        <v>0.111802606518736</v>
      </c>
      <c r="M82" s="6">
        <v>1345.7255</v>
      </c>
      <c r="N82" s="6">
        <v>12.4901266045061</v>
      </c>
      <c r="O82" s="6">
        <v>7.9978337559127602E-2</v>
      </c>
      <c r="P82" s="4">
        <v>15006.708000000001</v>
      </c>
      <c r="Q82" s="4">
        <v>2.8744798641556701</v>
      </c>
      <c r="R82" s="4">
        <v>0.96810478728951899</v>
      </c>
      <c r="S82" s="6">
        <v>259.83249999999998</v>
      </c>
      <c r="T82" s="6">
        <v>29.415063289570199</v>
      </c>
      <c r="U82" s="6">
        <v>87.966246582762807</v>
      </c>
      <c r="V82" s="4">
        <v>72.594499999999996</v>
      </c>
      <c r="W82" s="4">
        <v>44.954058896744598</v>
      </c>
      <c r="X82" s="4">
        <v>76.318058052375406</v>
      </c>
      <c r="Y82" s="6">
        <v>593243.90049999999</v>
      </c>
      <c r="Z82" s="6">
        <v>0.91885436843262103</v>
      </c>
      <c r="AA82" s="6">
        <v>90.606937294610802</v>
      </c>
      <c r="AB82" s="4">
        <v>156340.557</v>
      </c>
      <c r="AC82" s="4">
        <v>0.69783110525763403</v>
      </c>
      <c r="AD82" s="4">
        <v>85.166319699404895</v>
      </c>
      <c r="AE82" s="6">
        <v>262463.62050000002</v>
      </c>
      <c r="AF82" s="6">
        <v>0.99457540580019699</v>
      </c>
      <c r="AG82" s="6">
        <v>84.153333023349603</v>
      </c>
    </row>
    <row r="83" spans="1:33" x14ac:dyDescent="0.25">
      <c r="A83" s="2"/>
      <c r="B83" s="3">
        <v>44056.746087963002</v>
      </c>
      <c r="C83" s="4" t="s">
        <v>71</v>
      </c>
      <c r="D83" s="2" t="s">
        <v>18</v>
      </c>
      <c r="E83" s="5" t="s">
        <v>10</v>
      </c>
      <c r="F83" s="2" t="b">
        <v>0</v>
      </c>
      <c r="G83" s="6">
        <v>1406.127</v>
      </c>
      <c r="H83" s="6">
        <v>11.685749129515701</v>
      </c>
      <c r="I83" s="6" t="s">
        <v>16</v>
      </c>
      <c r="J83" s="4">
        <v>540.07749999999999</v>
      </c>
      <c r="K83" s="4">
        <v>18.051127802673701</v>
      </c>
      <c r="L83" s="4" t="s">
        <v>16</v>
      </c>
      <c r="M83" s="6">
        <v>137.2645</v>
      </c>
      <c r="N83" s="6">
        <v>32.600465240785603</v>
      </c>
      <c r="O83" s="6" t="s">
        <v>16</v>
      </c>
      <c r="P83" s="4">
        <v>658.37800000000004</v>
      </c>
      <c r="Q83" s="4">
        <v>15.6314213276045</v>
      </c>
      <c r="R83" s="4" t="s">
        <v>16</v>
      </c>
      <c r="S83" s="6">
        <v>277.35500000000002</v>
      </c>
      <c r="T83" s="6">
        <v>22.533686809596201</v>
      </c>
      <c r="U83" s="6">
        <v>93.898485835921804</v>
      </c>
      <c r="V83" s="4">
        <v>38.048000000000002</v>
      </c>
      <c r="W83" s="4">
        <v>66.467476060596198</v>
      </c>
      <c r="X83" s="4">
        <v>39.999579482974298</v>
      </c>
      <c r="Y83" s="6">
        <v>110.8095</v>
      </c>
      <c r="Z83" s="6">
        <v>39.422709468028998</v>
      </c>
      <c r="AA83" s="6">
        <v>1.6924083685791201E-2</v>
      </c>
      <c r="AB83" s="4">
        <v>23.457999999999998</v>
      </c>
      <c r="AC83" s="4">
        <v>105.39718977790599</v>
      </c>
      <c r="AD83" s="4">
        <v>1.27787156822566E-2</v>
      </c>
      <c r="AE83" s="6">
        <v>47.917499999999997</v>
      </c>
      <c r="AF83" s="6">
        <v>51.303824863307803</v>
      </c>
      <c r="AG83" s="6">
        <v>1.53637190840563E-2</v>
      </c>
    </row>
    <row r="84" spans="1:33" x14ac:dyDescent="0.25">
      <c r="A84" s="2"/>
      <c r="B84" s="3">
        <v>44056.749965277799</v>
      </c>
      <c r="C84" s="4" t="s">
        <v>71</v>
      </c>
      <c r="D84" s="2" t="s">
        <v>7</v>
      </c>
      <c r="E84" s="5" t="s">
        <v>10</v>
      </c>
      <c r="F84" s="2" t="b">
        <v>0</v>
      </c>
      <c r="G84" s="6">
        <v>1502.472</v>
      </c>
      <c r="H84" s="6">
        <v>9.8448904398017802</v>
      </c>
      <c r="I84" s="6" t="s">
        <v>16</v>
      </c>
      <c r="J84" s="4">
        <v>1734.6010000000001</v>
      </c>
      <c r="K84" s="4">
        <v>8.6689369618602807</v>
      </c>
      <c r="L84" s="4">
        <v>7.5821381144751995E-2</v>
      </c>
      <c r="M84" s="6">
        <v>973.84500000000003</v>
      </c>
      <c r="N84" s="6">
        <v>12.4338707452437</v>
      </c>
      <c r="O84" s="6">
        <v>4.9484477969677802E-2</v>
      </c>
      <c r="P84" s="4">
        <v>11176.7135</v>
      </c>
      <c r="Q84" s="4">
        <v>4.0229395076420102</v>
      </c>
      <c r="R84" s="4">
        <v>0.66267982268265202</v>
      </c>
      <c r="S84" s="6">
        <v>301.38350000000003</v>
      </c>
      <c r="T84" s="6">
        <v>22.114442425672301</v>
      </c>
      <c r="U84" s="6">
        <v>102.03333022996</v>
      </c>
      <c r="V84" s="4">
        <v>61.576999999999998</v>
      </c>
      <c r="W84" s="4">
        <v>53.616837989388699</v>
      </c>
      <c r="X84" s="4">
        <v>64.735442226217103</v>
      </c>
      <c r="Y84" s="6">
        <v>586824.69999999995</v>
      </c>
      <c r="Z84" s="6">
        <v>0.93581430298544199</v>
      </c>
      <c r="AA84" s="6">
        <v>89.626524185104202</v>
      </c>
      <c r="AB84" s="4">
        <v>154218.23149999999</v>
      </c>
      <c r="AC84" s="4">
        <v>1.2636954992549001</v>
      </c>
      <c r="AD84" s="4">
        <v>84.010185580993095</v>
      </c>
      <c r="AE84" s="6">
        <v>258922.0385</v>
      </c>
      <c r="AF84" s="6">
        <v>0.822572985463219</v>
      </c>
      <c r="AG84" s="6">
        <v>83.017800682114199</v>
      </c>
    </row>
    <row r="85" spans="1:33" x14ac:dyDescent="0.25">
      <c r="A85" s="2"/>
      <c r="B85" s="3">
        <v>44056.753831018497</v>
      </c>
      <c r="C85" s="4" t="s">
        <v>71</v>
      </c>
      <c r="D85" s="2" t="s">
        <v>18</v>
      </c>
      <c r="E85" s="5" t="s">
        <v>10</v>
      </c>
      <c r="F85" s="2" t="b">
        <v>0</v>
      </c>
      <c r="G85" s="6">
        <v>1467.529</v>
      </c>
      <c r="H85" s="6">
        <v>9.8713986966885692</v>
      </c>
      <c r="I85" s="6" t="s">
        <v>16</v>
      </c>
      <c r="J85" s="4">
        <v>539.07849999999996</v>
      </c>
      <c r="K85" s="4">
        <v>19.946986615573799</v>
      </c>
      <c r="L85" s="4" t="s">
        <v>16</v>
      </c>
      <c r="M85" s="6">
        <v>138.762</v>
      </c>
      <c r="N85" s="6">
        <v>26.909140177293001</v>
      </c>
      <c r="O85" s="6" t="s">
        <v>16</v>
      </c>
      <c r="P85" s="4">
        <v>687.32449999999994</v>
      </c>
      <c r="Q85" s="4">
        <v>17.018038593906599</v>
      </c>
      <c r="R85" s="4" t="s">
        <v>16</v>
      </c>
      <c r="S85" s="6">
        <v>283.863</v>
      </c>
      <c r="T85" s="6">
        <v>29.385946855586401</v>
      </c>
      <c r="U85" s="6">
        <v>96.1017680764445</v>
      </c>
      <c r="V85" s="4">
        <v>48.561999999999998</v>
      </c>
      <c r="W85" s="4">
        <v>58.425254962645198</v>
      </c>
      <c r="X85" s="4">
        <v>51.052869503053998</v>
      </c>
      <c r="Y85" s="6">
        <v>142.75550000000001</v>
      </c>
      <c r="Z85" s="6">
        <v>40.531507220796897</v>
      </c>
      <c r="AA85" s="6">
        <v>2.1803239150135701E-2</v>
      </c>
      <c r="AB85" s="4">
        <v>35.439500000000002</v>
      </c>
      <c r="AC85" s="4">
        <v>43.333051345541101</v>
      </c>
      <c r="AD85" s="4">
        <v>1.93056225774292E-2</v>
      </c>
      <c r="AE85" s="6">
        <v>65.389499999999998</v>
      </c>
      <c r="AF85" s="6">
        <v>48.652670927790098</v>
      </c>
      <c r="AG85" s="6">
        <v>2.0965741306347301E-2</v>
      </c>
    </row>
    <row r="86" spans="1:33" x14ac:dyDescent="0.25">
      <c r="A86" s="2"/>
      <c r="B86" s="3">
        <v>44056.757708333302</v>
      </c>
      <c r="C86" s="4" t="s">
        <v>71</v>
      </c>
      <c r="D86" s="2" t="s">
        <v>39</v>
      </c>
      <c r="E86" s="5" t="s">
        <v>10</v>
      </c>
      <c r="F86" s="2" t="b">
        <v>0</v>
      </c>
      <c r="G86" s="6">
        <v>1584.3295000000001</v>
      </c>
      <c r="H86" s="6">
        <v>12.6236539170671</v>
      </c>
      <c r="I86" s="6" t="s">
        <v>16</v>
      </c>
      <c r="J86" s="4">
        <v>1696.6605</v>
      </c>
      <c r="K86" s="4">
        <v>14.6221872983041</v>
      </c>
      <c r="L86" s="4">
        <v>7.2667086317124097E-2</v>
      </c>
      <c r="M86" s="6">
        <v>1060.2025000000001</v>
      </c>
      <c r="N86" s="6">
        <v>12.181252966446699</v>
      </c>
      <c r="O86" s="6">
        <v>5.6565713687861202E-2</v>
      </c>
      <c r="P86" s="4">
        <v>11517.3835</v>
      </c>
      <c r="Q86" s="4">
        <v>4.6596829211168602</v>
      </c>
      <c r="R86" s="4">
        <v>0.68984673446088596</v>
      </c>
      <c r="S86" s="6">
        <v>280.85750000000002</v>
      </c>
      <c r="T86" s="6">
        <v>28.9275508257432</v>
      </c>
      <c r="U86" s="6">
        <v>95.084256586910001</v>
      </c>
      <c r="V86" s="4">
        <v>112.642</v>
      </c>
      <c r="W86" s="4">
        <v>38.247455336377499</v>
      </c>
      <c r="X86" s="4">
        <v>118.419697017483</v>
      </c>
      <c r="Y86" s="6">
        <v>592691.20799999998</v>
      </c>
      <c r="Z86" s="6">
        <v>0.93154685535099602</v>
      </c>
      <c r="AA86" s="6">
        <v>90.522523827150906</v>
      </c>
      <c r="AB86" s="4">
        <v>155929.318</v>
      </c>
      <c r="AC86" s="4">
        <v>1.52904425151616</v>
      </c>
      <c r="AD86" s="4">
        <v>84.942297776885596</v>
      </c>
      <c r="AE86" s="6">
        <v>261404.7225</v>
      </c>
      <c r="AF86" s="6">
        <v>0.88555026084524702</v>
      </c>
      <c r="AG86" s="6">
        <v>83.813820081091194</v>
      </c>
    </row>
    <row r="87" spans="1:33" x14ac:dyDescent="0.25">
      <c r="A87" s="2"/>
      <c r="B87" s="3">
        <v>44056.761574074102</v>
      </c>
      <c r="C87" s="4" t="s">
        <v>71</v>
      </c>
      <c r="D87" s="2" t="s">
        <v>18</v>
      </c>
      <c r="E87" s="5" t="s">
        <v>10</v>
      </c>
      <c r="F87" s="2" t="b">
        <v>0</v>
      </c>
      <c r="G87" s="6">
        <v>1460.5445</v>
      </c>
      <c r="H87" s="6">
        <v>9.0673081437381597</v>
      </c>
      <c r="I87" s="6" t="s">
        <v>16</v>
      </c>
      <c r="J87" s="4">
        <v>541.07600000000002</v>
      </c>
      <c r="K87" s="4">
        <v>15.7209282151168</v>
      </c>
      <c r="L87" s="4" t="s">
        <v>16</v>
      </c>
      <c r="M87" s="6">
        <v>117.7975</v>
      </c>
      <c r="N87" s="6">
        <v>34.953542876268401</v>
      </c>
      <c r="O87" s="6" t="s">
        <v>16</v>
      </c>
      <c r="P87" s="4">
        <v>682.83550000000002</v>
      </c>
      <c r="Q87" s="4">
        <v>16.496138458991599</v>
      </c>
      <c r="R87" s="4" t="s">
        <v>16</v>
      </c>
      <c r="S87" s="6">
        <v>299.3845</v>
      </c>
      <c r="T87" s="6">
        <v>23.8700346403641</v>
      </c>
      <c r="U87" s="6">
        <v>101.35656913610499</v>
      </c>
      <c r="V87" s="4">
        <v>48.060499999999998</v>
      </c>
      <c r="W87" s="4">
        <v>63.623618137731697</v>
      </c>
      <c r="X87" s="4">
        <v>50.5256462821038</v>
      </c>
      <c r="Y87" s="6">
        <v>144.74850000000001</v>
      </c>
      <c r="Z87" s="6">
        <v>29.979923112019399</v>
      </c>
      <c r="AA87" s="6">
        <v>2.2107632715541101E-2</v>
      </c>
      <c r="AB87" s="4">
        <v>27.952500000000001</v>
      </c>
      <c r="AC87" s="4">
        <v>87.942095166240193</v>
      </c>
      <c r="AD87" s="4">
        <v>1.52270888442441E-2</v>
      </c>
      <c r="AE87" s="6">
        <v>47.916499999999999</v>
      </c>
      <c r="AF87" s="6">
        <v>66.434524310693504</v>
      </c>
      <c r="AG87" s="6">
        <v>1.5363398455495E-2</v>
      </c>
    </row>
    <row r="88" spans="1:33" x14ac:dyDescent="0.25">
      <c r="A88" s="2"/>
      <c r="B88" s="3">
        <v>44056.765451388899</v>
      </c>
      <c r="C88" s="4" t="s">
        <v>71</v>
      </c>
      <c r="D88" s="2" t="s">
        <v>9</v>
      </c>
      <c r="E88" s="5" t="s">
        <v>10</v>
      </c>
      <c r="F88" s="2" t="b">
        <v>0</v>
      </c>
      <c r="G88" s="6">
        <v>1476.5074999999999</v>
      </c>
      <c r="H88" s="6">
        <v>10.4798369503864</v>
      </c>
      <c r="I88" s="6" t="s">
        <v>16</v>
      </c>
      <c r="J88" s="4">
        <v>1581.8415</v>
      </c>
      <c r="K88" s="4">
        <v>12.8829235290375</v>
      </c>
      <c r="L88" s="4">
        <v>6.3121271743952906E-2</v>
      </c>
      <c r="M88" s="6">
        <v>909.95100000000002</v>
      </c>
      <c r="N88" s="6">
        <v>10.470260857971899</v>
      </c>
      <c r="O88" s="6">
        <v>4.4245228628536498E-2</v>
      </c>
      <c r="P88" s="4">
        <v>9928.6810000000005</v>
      </c>
      <c r="Q88" s="4">
        <v>3.7034597333432702</v>
      </c>
      <c r="R88" s="4">
        <v>0.56315480191807499</v>
      </c>
      <c r="S88" s="6">
        <v>282.86200000000002</v>
      </c>
      <c r="T88" s="6">
        <v>20.5724541226373</v>
      </c>
      <c r="U88" s="6">
        <v>95.762879704784496</v>
      </c>
      <c r="V88" s="4">
        <v>87.108999999999995</v>
      </c>
      <c r="W88" s="4">
        <v>37.313263283345599</v>
      </c>
      <c r="X88" s="4">
        <v>91.577043975567904</v>
      </c>
      <c r="Y88" s="6">
        <v>592297.29650000005</v>
      </c>
      <c r="Z88" s="6">
        <v>1.11783596202665</v>
      </c>
      <c r="AA88" s="6">
        <v>90.462361194968594</v>
      </c>
      <c r="AB88" s="4">
        <v>155387.32999999999</v>
      </c>
      <c r="AC88" s="4">
        <v>0.89030132026199205</v>
      </c>
      <c r="AD88" s="4">
        <v>84.647050502813002</v>
      </c>
      <c r="AE88" s="6">
        <v>260813.79199999999</v>
      </c>
      <c r="AF88" s="6">
        <v>0.683257669312205</v>
      </c>
      <c r="AG88" s="6">
        <v>83.624350885073</v>
      </c>
    </row>
    <row r="89" spans="1:33" x14ac:dyDescent="0.25">
      <c r="A89" s="2"/>
      <c r="B89" s="3">
        <v>44056.769317129598</v>
      </c>
      <c r="C89" s="4" t="s">
        <v>71</v>
      </c>
      <c r="D89" s="2" t="s">
        <v>18</v>
      </c>
      <c r="E89" s="5" t="s">
        <v>10</v>
      </c>
      <c r="F89" s="2" t="b">
        <v>0</v>
      </c>
      <c r="G89" s="6">
        <v>1426.596</v>
      </c>
      <c r="H89" s="6">
        <v>10.1436863208957</v>
      </c>
      <c r="I89" s="6" t="s">
        <v>16</v>
      </c>
      <c r="J89" s="4">
        <v>538.077</v>
      </c>
      <c r="K89" s="4">
        <v>20.8516154234262</v>
      </c>
      <c r="L89" s="4" t="s">
        <v>16</v>
      </c>
      <c r="M89" s="6">
        <v>146.24700000000001</v>
      </c>
      <c r="N89" s="6">
        <v>30.789565551221902</v>
      </c>
      <c r="O89" s="6" t="s">
        <v>16</v>
      </c>
      <c r="P89" s="4">
        <v>746.23199999999997</v>
      </c>
      <c r="Q89" s="4">
        <v>18.577900666109102</v>
      </c>
      <c r="R89" s="4" t="s">
        <v>16</v>
      </c>
      <c r="S89" s="6">
        <v>285.863</v>
      </c>
      <c r="T89" s="6">
        <v>22.5429124023442</v>
      </c>
      <c r="U89" s="6">
        <v>96.7788677201208</v>
      </c>
      <c r="V89" s="4">
        <v>51.5655</v>
      </c>
      <c r="W89" s="4">
        <v>56.092717703009498</v>
      </c>
      <c r="X89" s="4">
        <v>54.210426719651799</v>
      </c>
      <c r="Y89" s="6">
        <v>150.24199999999999</v>
      </c>
      <c r="Z89" s="6">
        <v>34.993619323782802</v>
      </c>
      <c r="AA89" s="6">
        <v>2.2946662345021299E-2</v>
      </c>
      <c r="AB89" s="4">
        <v>43.926499999999997</v>
      </c>
      <c r="AC89" s="4">
        <v>56.351633562669903</v>
      </c>
      <c r="AD89" s="4">
        <v>2.3928905039502402E-2</v>
      </c>
      <c r="AE89" s="6">
        <v>67.882000000000005</v>
      </c>
      <c r="AF89" s="6">
        <v>53.472717659679397</v>
      </c>
      <c r="AG89" s="6">
        <v>2.1764907995281701E-2</v>
      </c>
    </row>
    <row r="90" spans="1:33" x14ac:dyDescent="0.25">
      <c r="A90" s="2"/>
      <c r="B90" s="3">
        <v>44056.773194444402</v>
      </c>
      <c r="C90" s="4" t="s">
        <v>71</v>
      </c>
      <c r="D90" s="2" t="s">
        <v>57</v>
      </c>
      <c r="E90" s="5" t="s">
        <v>10</v>
      </c>
      <c r="F90" s="2" t="b">
        <v>0</v>
      </c>
      <c r="G90" s="6">
        <v>5370.5195000000003</v>
      </c>
      <c r="H90" s="6">
        <v>5.7303410641851897</v>
      </c>
      <c r="I90" s="6">
        <v>0.33499646025072899</v>
      </c>
      <c r="J90" s="4">
        <v>73155.629499999995</v>
      </c>
      <c r="K90" s="4">
        <v>1.4998438854368701</v>
      </c>
      <c r="L90" s="4">
        <v>6.0136182151720101</v>
      </c>
      <c r="M90" s="6">
        <v>52652.900500000003</v>
      </c>
      <c r="N90" s="6">
        <v>1.7892128957809399</v>
      </c>
      <c r="O90" s="6">
        <v>4.2871195842266099</v>
      </c>
      <c r="P90" s="4">
        <v>640787.03700000001</v>
      </c>
      <c r="Q90" s="4">
        <v>0.91501736555087898</v>
      </c>
      <c r="R90" s="4">
        <v>50.871292595130498</v>
      </c>
      <c r="S90" s="6">
        <v>293.37849999999997</v>
      </c>
      <c r="T90" s="6">
        <v>24.009030789349602</v>
      </c>
      <c r="U90" s="6">
        <v>99.323238906145505</v>
      </c>
      <c r="V90" s="4">
        <v>129.1635</v>
      </c>
      <c r="W90" s="4">
        <v>40.858378028416098</v>
      </c>
      <c r="X90" s="4">
        <v>135.78862711703999</v>
      </c>
      <c r="Y90" s="6">
        <v>592258.39099999995</v>
      </c>
      <c r="Z90" s="6">
        <v>0.93267970514234899</v>
      </c>
      <c r="AA90" s="6">
        <v>90.456419105726894</v>
      </c>
      <c r="AB90" s="4">
        <v>155546.424</v>
      </c>
      <c r="AC90" s="4">
        <v>1.6683885411460999</v>
      </c>
      <c r="AD90" s="4">
        <v>84.733716757086796</v>
      </c>
      <c r="AE90" s="6">
        <v>260885.48250000001</v>
      </c>
      <c r="AF90" s="6">
        <v>0.61182663179445096</v>
      </c>
      <c r="AG90" s="6">
        <v>83.647336906943806</v>
      </c>
    </row>
    <row r="91" spans="1:33" x14ac:dyDescent="0.25">
      <c r="A91" s="2"/>
      <c r="B91" s="3">
        <v>44056.777071759301</v>
      </c>
      <c r="C91" s="4" t="s">
        <v>71</v>
      </c>
      <c r="D91" s="2" t="s">
        <v>57</v>
      </c>
      <c r="E91" s="5" t="s">
        <v>10</v>
      </c>
      <c r="F91" s="2" t="b">
        <v>0</v>
      </c>
      <c r="G91" s="6">
        <v>5361.05</v>
      </c>
      <c r="H91" s="6">
        <v>6.7092784315789098</v>
      </c>
      <c r="I91" s="6">
        <v>0.33415193113450598</v>
      </c>
      <c r="J91" s="4">
        <v>74532.428499999995</v>
      </c>
      <c r="K91" s="4">
        <v>1.7043410617677099</v>
      </c>
      <c r="L91" s="4">
        <v>6.1280824411148203</v>
      </c>
      <c r="M91" s="6">
        <v>53854.461499999998</v>
      </c>
      <c r="N91" s="6">
        <v>1.6675549648046</v>
      </c>
      <c r="O91" s="6">
        <v>4.3856464831152504</v>
      </c>
      <c r="P91" s="4">
        <v>654284.20499999996</v>
      </c>
      <c r="Q91" s="4">
        <v>0.78252524440879401</v>
      </c>
      <c r="R91" s="4">
        <v>51.947631492926</v>
      </c>
      <c r="S91" s="6">
        <v>287.36799999999999</v>
      </c>
      <c r="T91" s="6">
        <v>25.930624622535198</v>
      </c>
      <c r="U91" s="6">
        <v>97.288385201987296</v>
      </c>
      <c r="V91" s="4">
        <v>118.6515</v>
      </c>
      <c r="W91" s="4">
        <v>34.444632295002698</v>
      </c>
      <c r="X91" s="4">
        <v>124.737439682089</v>
      </c>
      <c r="Y91" s="6">
        <v>604572.53899999999</v>
      </c>
      <c r="Z91" s="6">
        <v>0.94830283272318106</v>
      </c>
      <c r="AA91" s="6">
        <v>92.3371754602923</v>
      </c>
      <c r="AB91" s="4">
        <v>159020.18350000001</v>
      </c>
      <c r="AC91" s="4">
        <v>1.28385032698073</v>
      </c>
      <c r="AD91" s="4">
        <v>86.626042829174693</v>
      </c>
      <c r="AE91" s="6">
        <v>266013.87900000002</v>
      </c>
      <c r="AF91" s="6">
        <v>0.74503767259276599</v>
      </c>
      <c r="AG91" s="6">
        <v>85.291647298296894</v>
      </c>
    </row>
    <row r="92" spans="1:33" x14ac:dyDescent="0.25">
      <c r="A92" s="2"/>
      <c r="B92" s="3">
        <v>44056.7809375</v>
      </c>
      <c r="C92" s="4" t="s">
        <v>71</v>
      </c>
      <c r="D92" s="2" t="s">
        <v>18</v>
      </c>
      <c r="E92" s="5" t="s">
        <v>10</v>
      </c>
      <c r="F92" s="2" t="b">
        <v>0</v>
      </c>
      <c r="G92" s="6">
        <v>1418.5989999999999</v>
      </c>
      <c r="H92" s="6">
        <v>11.402416259516</v>
      </c>
      <c r="I92" s="6" t="s">
        <v>16</v>
      </c>
      <c r="J92" s="4">
        <v>532.59249999999997</v>
      </c>
      <c r="K92" s="4">
        <v>17.754226369087899</v>
      </c>
      <c r="L92" s="4" t="s">
        <v>16</v>
      </c>
      <c r="M92" s="6">
        <v>147.7475</v>
      </c>
      <c r="N92" s="6">
        <v>30.737622074483401</v>
      </c>
      <c r="O92" s="6" t="s">
        <v>16</v>
      </c>
      <c r="P92" s="4">
        <v>736.24350000000004</v>
      </c>
      <c r="Q92" s="4">
        <v>13.750499556198999</v>
      </c>
      <c r="R92" s="4" t="s">
        <v>16</v>
      </c>
      <c r="S92" s="6">
        <v>288.36649999999997</v>
      </c>
      <c r="T92" s="6">
        <v>24.360513472653899</v>
      </c>
      <c r="U92" s="6">
        <v>97.626427199092703</v>
      </c>
      <c r="V92" s="4">
        <v>50.064500000000002</v>
      </c>
      <c r="W92" s="4">
        <v>76.228452888404505</v>
      </c>
      <c r="X92" s="4">
        <v>52.632436580776002</v>
      </c>
      <c r="Y92" s="6">
        <v>167.7105</v>
      </c>
      <c r="Z92" s="6">
        <v>33.091964786383699</v>
      </c>
      <c r="AA92" s="6">
        <v>2.5614649799754401E-2</v>
      </c>
      <c r="AB92" s="4">
        <v>34.438499999999998</v>
      </c>
      <c r="AC92" s="4">
        <v>68.130681248599998</v>
      </c>
      <c r="AD92" s="4">
        <v>1.8760329099812199E-2</v>
      </c>
      <c r="AE92" s="6">
        <v>78.864999999999995</v>
      </c>
      <c r="AF92" s="6">
        <v>27.827469949687998</v>
      </c>
      <c r="AG92" s="6">
        <v>2.5286371483572798E-2</v>
      </c>
    </row>
    <row r="93" spans="1:33" x14ac:dyDescent="0.25">
      <c r="A93" s="2"/>
      <c r="B93" s="3">
        <v>44056.784803240698</v>
      </c>
      <c r="C93" s="4" t="s">
        <v>71</v>
      </c>
      <c r="D93" s="2" t="s">
        <v>18</v>
      </c>
      <c r="E93" s="5" t="s">
        <v>10</v>
      </c>
      <c r="F93" s="2" t="b">
        <v>0</v>
      </c>
      <c r="G93" s="6">
        <v>1466.5225</v>
      </c>
      <c r="H93" s="6">
        <v>9.3315952782025402</v>
      </c>
      <c r="I93" s="6" t="s">
        <v>16</v>
      </c>
      <c r="J93" s="4">
        <v>551.05849999999998</v>
      </c>
      <c r="K93" s="4">
        <v>13.828566031108799</v>
      </c>
      <c r="L93" s="4" t="s">
        <v>16</v>
      </c>
      <c r="M93" s="6">
        <v>112.3075</v>
      </c>
      <c r="N93" s="6">
        <v>41.780814542330397</v>
      </c>
      <c r="O93" s="6" t="s">
        <v>16</v>
      </c>
      <c r="P93" s="4">
        <v>669.36400000000003</v>
      </c>
      <c r="Q93" s="4">
        <v>17.7701074539739</v>
      </c>
      <c r="R93" s="4" t="s">
        <v>16</v>
      </c>
      <c r="S93" s="6">
        <v>279.35700000000003</v>
      </c>
      <c r="T93" s="6">
        <v>20.993736226159999</v>
      </c>
      <c r="U93" s="6">
        <v>94.576262579241799</v>
      </c>
      <c r="V93" s="4">
        <v>42.552999999999997</v>
      </c>
      <c r="W93" s="4">
        <v>57.065054485668</v>
      </c>
      <c r="X93" s="4">
        <v>44.735652484729997</v>
      </c>
      <c r="Y93" s="6">
        <v>76.367000000000004</v>
      </c>
      <c r="Z93" s="6">
        <v>80.725268879606205</v>
      </c>
      <c r="AA93" s="6">
        <v>1.16636344251424E-2</v>
      </c>
      <c r="AB93" s="4">
        <v>14.974500000000001</v>
      </c>
      <c r="AC93" s="4">
        <v>125.188792391966</v>
      </c>
      <c r="AD93" s="4">
        <v>8.1573398407345891E-3</v>
      </c>
      <c r="AE93" s="6">
        <v>33.445999999999998</v>
      </c>
      <c r="AF93" s="6">
        <v>110.978995054565</v>
      </c>
      <c r="AG93" s="6">
        <v>1.07237428598184E-2</v>
      </c>
    </row>
  </sheetData>
  <mergeCells count="10">
    <mergeCell ref="A1:F1"/>
    <mergeCell ref="G1:I1"/>
    <mergeCell ref="J1:L1"/>
    <mergeCell ref="M1:O1"/>
    <mergeCell ref="P1:R1"/>
    <mergeCell ref="S1:U1"/>
    <mergeCell ref="V1:X1"/>
    <mergeCell ref="Y1:AA1"/>
    <mergeCell ref="AB1:AD1"/>
    <mergeCell ref="AE1:AG1"/>
  </mergeCells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>
          <x14:formula1>
            <xm:f>ValueList_Helper!$A$1:$A$20</xm:f>
          </x14:formula1>
          <xm:sqref>E3:E93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Q54"/>
  <sheetViews>
    <sheetView topLeftCell="B1" zoomScale="80" zoomScaleNormal="80" workbookViewId="0">
      <selection activeCell="U12" sqref="U12"/>
    </sheetView>
  </sheetViews>
  <sheetFormatPr defaultRowHeight="15" x14ac:dyDescent="0.25"/>
  <cols>
    <col min="1" max="1" width="18.28515625" bestFit="1" customWidth="1"/>
    <col min="2" max="2" width="10" bestFit="1" customWidth="1"/>
    <col min="3" max="4" width="12" bestFit="1" customWidth="1"/>
    <col min="5" max="5" width="11" bestFit="1" customWidth="1"/>
    <col min="6" max="7" width="12" bestFit="1" customWidth="1"/>
    <col min="8" max="8" width="11" bestFit="1" customWidth="1"/>
    <col min="9" max="10" width="12" bestFit="1" customWidth="1"/>
    <col min="11" max="12" width="13" bestFit="1" customWidth="1"/>
    <col min="13" max="13" width="13" style="19" bestFit="1" customWidth="1"/>
    <col min="14" max="14" width="13" bestFit="1" customWidth="1"/>
    <col min="15" max="15" width="15.7109375" bestFit="1" customWidth="1"/>
    <col min="16" max="16" width="17" style="19" bestFit="1" customWidth="1"/>
    <col min="17" max="17" width="18.42578125" bestFit="1" customWidth="1"/>
    <col min="18" max="18" width="20.140625" style="19" bestFit="1" customWidth="1"/>
    <col min="19" max="19" width="13.85546875" bestFit="1" customWidth="1"/>
    <col min="20" max="20" width="13" bestFit="1" customWidth="1"/>
    <col min="21" max="21" width="13.85546875" style="19" bestFit="1" customWidth="1"/>
    <col min="22" max="22" width="9" bestFit="1" customWidth="1"/>
    <col min="23" max="23" width="12" bestFit="1" customWidth="1"/>
    <col min="24" max="24" width="14.5703125" bestFit="1" customWidth="1"/>
    <col min="25" max="25" width="9" bestFit="1" customWidth="1"/>
    <col min="26" max="26" width="12" bestFit="1" customWidth="1"/>
    <col min="27" max="27" width="14.5703125" bestFit="1" customWidth="1"/>
    <col min="28" max="29" width="12" bestFit="1" customWidth="1"/>
    <col min="30" max="30" width="14.5703125" bestFit="1" customWidth="1"/>
    <col min="31" max="32" width="12" bestFit="1" customWidth="1"/>
    <col min="33" max="33" width="14.5703125" bestFit="1" customWidth="1"/>
    <col min="34" max="35" width="12" bestFit="1" customWidth="1"/>
    <col min="36" max="36" width="14.5703125" bestFit="1" customWidth="1"/>
    <col min="38" max="38" width="20.140625" bestFit="1" customWidth="1"/>
    <col min="39" max="39" width="20" style="19" bestFit="1" customWidth="1"/>
    <col min="41" max="41" width="17.85546875" style="19" customWidth="1"/>
    <col min="42" max="42" width="17.140625" bestFit="1" customWidth="1"/>
    <col min="43" max="43" width="18.85546875" style="19" bestFit="1" customWidth="1"/>
  </cols>
  <sheetData>
    <row r="1" spans="1:43" x14ac:dyDescent="0.25">
      <c r="A1" t="s">
        <v>86</v>
      </c>
      <c r="B1" s="56" t="s">
        <v>50</v>
      </c>
      <c r="C1" s="57"/>
      <c r="D1" s="58"/>
      <c r="E1" s="56" t="s">
        <v>56</v>
      </c>
      <c r="F1" s="57"/>
      <c r="G1" s="58"/>
      <c r="H1" s="56" t="s">
        <v>82</v>
      </c>
      <c r="I1" s="57"/>
      <c r="J1" s="58"/>
      <c r="K1" s="56" t="s">
        <v>25</v>
      </c>
      <c r="L1" s="57"/>
      <c r="M1" s="57"/>
      <c r="N1" s="57"/>
      <c r="O1" s="57"/>
      <c r="P1" s="57"/>
      <c r="Q1" s="57"/>
      <c r="R1" s="57"/>
      <c r="S1" s="57"/>
      <c r="T1" s="58"/>
      <c r="U1" s="20"/>
      <c r="V1" s="56" t="s">
        <v>35</v>
      </c>
      <c r="W1" s="57"/>
      <c r="X1" s="58"/>
      <c r="Y1" s="56" t="s">
        <v>65</v>
      </c>
      <c r="Z1" s="57"/>
      <c r="AA1" s="58"/>
      <c r="AB1" s="56" t="s">
        <v>63</v>
      </c>
      <c r="AC1" s="57"/>
      <c r="AD1" s="58"/>
      <c r="AE1" s="56" t="s">
        <v>42</v>
      </c>
      <c r="AF1" s="57"/>
      <c r="AG1" s="58"/>
      <c r="AH1" s="56" t="s">
        <v>72</v>
      </c>
      <c r="AI1" s="57"/>
      <c r="AJ1" s="58"/>
      <c r="AL1" s="59"/>
      <c r="AM1" s="60"/>
      <c r="AN1" s="60"/>
      <c r="AO1" s="60"/>
      <c r="AP1" s="60"/>
      <c r="AQ1" s="61"/>
    </row>
    <row r="2" spans="1:43" ht="15.75" thickBot="1" x14ac:dyDescent="0.3">
      <c r="A2" s="1" t="s">
        <v>67</v>
      </c>
      <c r="B2" s="1" t="s">
        <v>61</v>
      </c>
      <c r="C2" s="1" t="s">
        <v>59</v>
      </c>
      <c r="D2" s="1" t="s">
        <v>76</v>
      </c>
      <c r="E2" s="1" t="s">
        <v>61</v>
      </c>
      <c r="F2" s="1" t="s">
        <v>59</v>
      </c>
      <c r="G2" s="1" t="s">
        <v>76</v>
      </c>
      <c r="H2" s="1" t="s">
        <v>61</v>
      </c>
      <c r="I2" s="1" t="s">
        <v>59</v>
      </c>
      <c r="J2" s="1" t="s">
        <v>76</v>
      </c>
      <c r="K2" s="1" t="s">
        <v>61</v>
      </c>
      <c r="L2" s="1" t="s">
        <v>59</v>
      </c>
      <c r="M2" s="17" t="s">
        <v>134</v>
      </c>
      <c r="N2" s="1" t="s">
        <v>76</v>
      </c>
      <c r="O2" s="1" t="s">
        <v>87</v>
      </c>
      <c r="P2" s="17" t="s">
        <v>135</v>
      </c>
      <c r="Q2" s="1" t="s">
        <v>88</v>
      </c>
      <c r="R2" s="17" t="s">
        <v>136</v>
      </c>
      <c r="S2" s="1" t="s">
        <v>89</v>
      </c>
      <c r="T2" s="11" t="s">
        <v>93</v>
      </c>
      <c r="U2" s="21" t="s">
        <v>133</v>
      </c>
      <c r="V2" s="1" t="s">
        <v>61</v>
      </c>
      <c r="W2" s="1" t="s">
        <v>59</v>
      </c>
      <c r="X2" s="1" t="s">
        <v>58</v>
      </c>
      <c r="Y2" s="1" t="s">
        <v>61</v>
      </c>
      <c r="Z2" s="1" t="s">
        <v>59</v>
      </c>
      <c r="AA2" s="1" t="s">
        <v>58</v>
      </c>
      <c r="AB2" s="1" t="s">
        <v>61</v>
      </c>
      <c r="AC2" s="1" t="s">
        <v>59</v>
      </c>
      <c r="AD2" s="1" t="s">
        <v>58</v>
      </c>
      <c r="AE2" s="1" t="s">
        <v>61</v>
      </c>
      <c r="AF2" s="1" t="s">
        <v>59</v>
      </c>
      <c r="AG2" s="1" t="s">
        <v>58</v>
      </c>
      <c r="AH2" s="1" t="s">
        <v>61</v>
      </c>
      <c r="AI2" s="1" t="s">
        <v>59</v>
      </c>
      <c r="AJ2" s="1" t="s">
        <v>58</v>
      </c>
      <c r="AL2" s="38" t="s">
        <v>90</v>
      </c>
      <c r="AM2" s="39" t="s">
        <v>138</v>
      </c>
      <c r="AN2" s="40" t="s">
        <v>91</v>
      </c>
      <c r="AO2" s="40" t="s">
        <v>145</v>
      </c>
      <c r="AP2" s="41" t="s">
        <v>92</v>
      </c>
      <c r="AQ2" s="42" t="s">
        <v>137</v>
      </c>
    </row>
    <row r="3" spans="1:43" x14ac:dyDescent="0.25">
      <c r="A3" s="2" t="s">
        <v>69</v>
      </c>
      <c r="B3" s="6">
        <v>1614.2855</v>
      </c>
      <c r="C3" s="6">
        <v>9.1952409919731402</v>
      </c>
      <c r="D3" s="6"/>
      <c r="E3" s="4">
        <v>822.60599999999999</v>
      </c>
      <c r="F3" s="4">
        <v>13.378054041735099</v>
      </c>
      <c r="G3" s="4"/>
      <c r="H3" s="6">
        <v>370.36900000000003</v>
      </c>
      <c r="I3" s="6">
        <v>25.1198136120158</v>
      </c>
      <c r="J3" s="6"/>
      <c r="K3" s="10">
        <v>2866.7835</v>
      </c>
      <c r="L3" s="10">
        <v>7.37348289595643</v>
      </c>
      <c r="M3" s="18">
        <f>L3/100</f>
        <v>7.3734828959564305E-2</v>
      </c>
      <c r="N3" s="10"/>
      <c r="O3" s="10">
        <f>K3-K$3</f>
        <v>0</v>
      </c>
      <c r="P3" s="18">
        <f>O3*SQRT(((M3/K3)^2))</f>
        <v>0</v>
      </c>
      <c r="Q3" s="10">
        <f>O3*AP3</f>
        <v>0</v>
      </c>
      <c r="R3" s="18" t="e">
        <f>Q3*SQRT(((P3/O3)^2)+((AQ3/AP3)^2))</f>
        <v>#DIV/0!</v>
      </c>
      <c r="S3" s="10">
        <f>Q3/8581.6</f>
        <v>0</v>
      </c>
      <c r="T3" s="10">
        <v>0</v>
      </c>
      <c r="U3" s="18"/>
      <c r="V3" s="6">
        <v>295.3775</v>
      </c>
      <c r="W3" s="6">
        <v>28.115873760437498</v>
      </c>
      <c r="X3" s="6">
        <v>100</v>
      </c>
      <c r="Y3" s="4">
        <v>95.120999999999995</v>
      </c>
      <c r="Z3" s="4">
        <v>42.451405571011399</v>
      </c>
      <c r="AA3" s="4">
        <v>100</v>
      </c>
      <c r="AB3" s="6">
        <v>654744.45799999998</v>
      </c>
      <c r="AC3" s="6">
        <v>0.809691149507338</v>
      </c>
      <c r="AD3" s="6">
        <v>100</v>
      </c>
      <c r="AE3" s="4">
        <v>183570.87349999999</v>
      </c>
      <c r="AF3" s="4">
        <v>1.0379545220119299</v>
      </c>
      <c r="AG3" s="4">
        <v>100</v>
      </c>
      <c r="AH3" s="6">
        <v>311887.37400000001</v>
      </c>
      <c r="AI3" s="6">
        <v>0.904292284817798</v>
      </c>
      <c r="AJ3" s="6">
        <v>100</v>
      </c>
      <c r="AL3" s="43">
        <f>AVERAGE(AD3,AG3,AJ3)</f>
        <v>100</v>
      </c>
      <c r="AM3" s="29">
        <f>_xlfn.STDEV.P(AD3,AG3,AJ3)</f>
        <v>0</v>
      </c>
      <c r="AN3" s="13">
        <v>100</v>
      </c>
      <c r="AO3" s="29"/>
      <c r="AP3" s="13">
        <v>1</v>
      </c>
      <c r="AQ3" s="44">
        <f>AP3*SQRT(((AO3/AN3)^2)+((AM3/AL3)^2))</f>
        <v>0</v>
      </c>
    </row>
    <row r="4" spans="1:43" x14ac:dyDescent="0.25">
      <c r="A4" s="2" t="s">
        <v>53</v>
      </c>
      <c r="B4" s="6">
        <v>1618.2885000000001</v>
      </c>
      <c r="C4" s="6">
        <v>12.460400565158499</v>
      </c>
      <c r="D4" s="6">
        <v>6.7813029999997899E-3</v>
      </c>
      <c r="E4" s="4">
        <v>2290.6999999999998</v>
      </c>
      <c r="F4" s="4">
        <v>10.3980909375779</v>
      </c>
      <c r="G4" s="4">
        <v>0.12</v>
      </c>
      <c r="H4" s="6">
        <v>1418.114</v>
      </c>
      <c r="I4" s="6">
        <v>11.4441789969929</v>
      </c>
      <c r="J4" s="6">
        <v>8.4000000000000005E-2</v>
      </c>
      <c r="K4" s="10">
        <v>15342.0805</v>
      </c>
      <c r="L4" s="10">
        <v>2.1834119052652698</v>
      </c>
      <c r="M4" s="18">
        <f t="shared" ref="M4:M45" si="0">L4/100</f>
        <v>2.1834119052652697E-2</v>
      </c>
      <c r="N4" s="10">
        <v>1</v>
      </c>
      <c r="O4" s="10">
        <f t="shared" ref="O4:O45" si="1">K4-K$3</f>
        <v>12475.297</v>
      </c>
      <c r="P4" s="18">
        <f>SQRT((M4^2)+(M$3^2))</f>
        <v>7.6899634306683243E-2</v>
      </c>
      <c r="Q4" s="10">
        <f t="shared" ref="Q4:Q45" si="2">O4*AP4</f>
        <v>12457.219259747179</v>
      </c>
      <c r="R4" s="18">
        <f t="shared" ref="R4:R45" si="3">Q4*SQRT(((P4/O4)^2)+((AQ4/AP4)^2))</f>
        <v>16.290075626868269</v>
      </c>
      <c r="S4" s="10">
        <f t="shared" ref="S4:S45" si="4">Q4/8581.6</f>
        <v>1.4516196583093104</v>
      </c>
      <c r="T4" s="10">
        <v>1.4542248949224219</v>
      </c>
      <c r="U4" s="18">
        <v>5.7901122997300835E-4</v>
      </c>
      <c r="V4" s="6">
        <v>295.88</v>
      </c>
      <c r="W4" s="6">
        <v>26.657897389239299</v>
      </c>
      <c r="X4" s="6">
        <v>100.170121285474</v>
      </c>
      <c r="Y4" s="4">
        <v>97.122500000000002</v>
      </c>
      <c r="Z4" s="4">
        <v>36.961328448201002</v>
      </c>
      <c r="AA4" s="4">
        <v>102.104162067262</v>
      </c>
      <c r="AB4" s="6">
        <v>654719.39899999998</v>
      </c>
      <c r="AC4" s="6">
        <v>0.92399985320955402</v>
      </c>
      <c r="AD4" s="6">
        <v>99.996172705290704</v>
      </c>
      <c r="AE4" s="4">
        <v>184125.41</v>
      </c>
      <c r="AF4" s="4">
        <v>1.12961894994777</v>
      </c>
      <c r="AG4" s="4">
        <v>100.302083053497</v>
      </c>
      <c r="AH4" s="6">
        <v>312239.91399999999</v>
      </c>
      <c r="AI4" s="6">
        <v>1.1059663073908099</v>
      </c>
      <c r="AJ4" s="6">
        <v>100.11303439298599</v>
      </c>
      <c r="AL4" s="45">
        <f t="shared" ref="AL4:AL45" si="5">AVERAGE(AD4,AG4,AJ4)</f>
        <v>100.1370967172579</v>
      </c>
      <c r="AM4" s="22">
        <f t="shared" ref="AM4:AM45" si="6">_xlfn.STDEV.P(AD4,AG4,AJ4)</f>
        <v>0.12604108291068997</v>
      </c>
      <c r="AN4" s="12">
        <v>99.991989757148957</v>
      </c>
      <c r="AO4" s="22">
        <v>3.545199599908868E-2</v>
      </c>
      <c r="AP4" s="12">
        <f>AN4/AL4</f>
        <v>0.99855091704407339</v>
      </c>
      <c r="AQ4" s="46">
        <f>AP4*SQRT(((AO4/AN4)^2)+((AM4/AL4)^2))</f>
        <v>1.3057720905285705E-3</v>
      </c>
    </row>
    <row r="5" spans="1:43" x14ac:dyDescent="0.25">
      <c r="A5" s="2" t="s">
        <v>13</v>
      </c>
      <c r="B5" s="6">
        <v>1960.7335</v>
      </c>
      <c r="C5" s="6">
        <v>10.2063433170654</v>
      </c>
      <c r="D5" s="6">
        <v>3.5181475407154397E-2</v>
      </c>
      <c r="E5" s="4">
        <v>8325.5915000000005</v>
      </c>
      <c r="F5" s="4">
        <v>4.7604460000362003</v>
      </c>
      <c r="G5" s="4">
        <v>0.60050026548096103</v>
      </c>
      <c r="H5" s="6">
        <v>5646.1149999999998</v>
      </c>
      <c r="I5" s="6">
        <v>4.9276824431907098</v>
      </c>
      <c r="J5" s="6">
        <v>0.420113385478812</v>
      </c>
      <c r="K5" s="10">
        <v>67076.675000000003</v>
      </c>
      <c r="L5" s="10">
        <v>1.6584958963204599</v>
      </c>
      <c r="M5" s="18">
        <f t="shared" si="0"/>
        <v>1.65849589632046E-2</v>
      </c>
      <c r="N5" s="10">
        <v>5.0054970627375104</v>
      </c>
      <c r="O5" s="10">
        <f t="shared" si="1"/>
        <v>64209.891500000005</v>
      </c>
      <c r="P5" s="18">
        <f t="shared" ref="P5:P45" si="7">SQRT((M5^2)+(M$3^2))</f>
        <v>7.5577019427253034E-2</v>
      </c>
      <c r="Q5" s="10">
        <f t="shared" si="2"/>
        <v>63871.736455086138</v>
      </c>
      <c r="R5" s="18">
        <f t="shared" si="3"/>
        <v>148.25152784195961</v>
      </c>
      <c r="S5" s="10">
        <f t="shared" si="4"/>
        <v>7.4428703802421614</v>
      </c>
      <c r="T5" s="10">
        <v>7.2463302356859263</v>
      </c>
      <c r="U5" s="18">
        <v>1.5002385027468228E-3</v>
      </c>
      <c r="V5" s="6">
        <v>320.40899999999999</v>
      </c>
      <c r="W5" s="6">
        <v>19.1312103660545</v>
      </c>
      <c r="X5" s="6">
        <v>108.474409865342</v>
      </c>
      <c r="Y5" s="4">
        <v>183.23650000000001</v>
      </c>
      <c r="Z5" s="4">
        <v>35.195735015037101</v>
      </c>
      <c r="AA5" s="4">
        <v>192.635169941443</v>
      </c>
      <c r="AB5" s="6">
        <v>658849.26450000005</v>
      </c>
      <c r="AC5" s="6">
        <v>0.73740983410371597</v>
      </c>
      <c r="AD5" s="6">
        <v>100.62693260704199</v>
      </c>
      <c r="AE5" s="4">
        <v>184818.796</v>
      </c>
      <c r="AF5" s="4">
        <v>1.0885481304347</v>
      </c>
      <c r="AG5" s="4">
        <v>100.67980419562601</v>
      </c>
      <c r="AH5" s="6">
        <v>312390.04350000003</v>
      </c>
      <c r="AI5" s="6">
        <v>0.95898006252547097</v>
      </c>
      <c r="AJ5" s="6">
        <v>100.161170198573</v>
      </c>
      <c r="AL5" s="45">
        <f t="shared" si="5"/>
        <v>100.48930233374701</v>
      </c>
      <c r="AM5" s="22">
        <f t="shared" si="6"/>
        <v>0.23302628581375964</v>
      </c>
      <c r="AN5" s="12">
        <v>99.960085358757553</v>
      </c>
      <c r="AO5" s="22">
        <v>1.001923260108536E-2</v>
      </c>
      <c r="AP5" s="12">
        <f t="shared" ref="AP5:AP45" si="8">AN5/AL5</f>
        <v>0.99473359887372081</v>
      </c>
      <c r="AQ5" s="46">
        <f t="shared" ref="AQ5:AQ45" si="9">AP5*SQRT(((AO5/AN5)^2)+((AM5/AL5)^2))</f>
        <v>2.3088577992715935E-3</v>
      </c>
    </row>
    <row r="6" spans="1:43" x14ac:dyDescent="0.25">
      <c r="A6" s="2" t="s">
        <v>84</v>
      </c>
      <c r="B6" s="6">
        <v>2370.0664999999999</v>
      </c>
      <c r="C6" s="6">
        <v>10.0054880128429</v>
      </c>
      <c r="D6" s="6">
        <v>6.9482353424605806E-2</v>
      </c>
      <c r="E6" s="4">
        <v>15739.7075</v>
      </c>
      <c r="F6" s="4">
        <v>4.3254377090876099</v>
      </c>
      <c r="G6" s="4">
        <v>1.1908108733024501</v>
      </c>
      <c r="H6" s="6">
        <v>11052.073</v>
      </c>
      <c r="I6" s="6">
        <v>3.1033109057832</v>
      </c>
      <c r="J6" s="6">
        <v>0.85012056058994601</v>
      </c>
      <c r="K6" s="10">
        <v>131612.43100000001</v>
      </c>
      <c r="L6" s="10">
        <v>0.85192580686202701</v>
      </c>
      <c r="M6" s="18">
        <f t="shared" si="0"/>
        <v>8.519258068620271E-3</v>
      </c>
      <c r="N6" s="10">
        <v>10.0074888529115</v>
      </c>
      <c r="O6" s="10">
        <f t="shared" si="1"/>
        <v>128745.64750000001</v>
      </c>
      <c r="P6" s="18">
        <f t="shared" si="7"/>
        <v>7.422535119307927E-2</v>
      </c>
      <c r="Q6" s="10">
        <f t="shared" si="2"/>
        <v>127250.45369206685</v>
      </c>
      <c r="R6" s="18">
        <f t="shared" si="3"/>
        <v>683.18481869592199</v>
      </c>
      <c r="S6" s="10">
        <f t="shared" si="4"/>
        <v>14.82829002657626</v>
      </c>
      <c r="T6" s="10">
        <v>14.702252783625221</v>
      </c>
      <c r="U6" s="18">
        <v>5.7606569502205267E-3</v>
      </c>
      <c r="V6" s="6">
        <v>327.91800000000001</v>
      </c>
      <c r="W6" s="6">
        <v>23.1468763535511</v>
      </c>
      <c r="X6" s="6">
        <v>111.016580477525</v>
      </c>
      <c r="Y6" s="4">
        <v>133.66999999999999</v>
      </c>
      <c r="Z6" s="4">
        <v>30.187512808955301</v>
      </c>
      <c r="AA6" s="4">
        <v>140.52627705764201</v>
      </c>
      <c r="AB6" s="6">
        <v>658471.77549999999</v>
      </c>
      <c r="AC6" s="6">
        <v>0.75241670047818199</v>
      </c>
      <c r="AD6" s="6">
        <v>100.56927820532999</v>
      </c>
      <c r="AE6" s="4">
        <v>186946.66099999999</v>
      </c>
      <c r="AF6" s="4">
        <v>1.2031269290883599</v>
      </c>
      <c r="AG6" s="4">
        <v>101.838955949621</v>
      </c>
      <c r="AH6" s="6">
        <v>314603.79499999998</v>
      </c>
      <c r="AI6" s="6">
        <v>0.79905313188054405</v>
      </c>
      <c r="AJ6" s="6">
        <v>100.87096215699999</v>
      </c>
      <c r="AL6" s="45">
        <f t="shared" si="5"/>
        <v>101.09306543731701</v>
      </c>
      <c r="AM6" s="22">
        <f t="shared" si="6"/>
        <v>0.54161351160684734</v>
      </c>
      <c r="AN6" s="12">
        <v>99.919016229425466</v>
      </c>
      <c r="AO6" s="22">
        <v>3.4705001915985377E-2</v>
      </c>
      <c r="AP6" s="12">
        <f t="shared" si="8"/>
        <v>0.98838645160464034</v>
      </c>
      <c r="AQ6" s="46">
        <f t="shared" si="9"/>
        <v>5.3064692129253261E-3</v>
      </c>
    </row>
    <row r="7" spans="1:43" x14ac:dyDescent="0.25">
      <c r="A7" s="2" t="s">
        <v>12</v>
      </c>
      <c r="B7" s="6">
        <v>3094.913</v>
      </c>
      <c r="C7" s="6">
        <v>7.5204060846353098</v>
      </c>
      <c r="D7" s="6">
        <v>0.13574423421686799</v>
      </c>
      <c r="E7" s="4">
        <v>29994.460500000001</v>
      </c>
      <c r="F7" s="4">
        <v>1.7065486785191299</v>
      </c>
      <c r="G7" s="4">
        <v>2.3750911255566201</v>
      </c>
      <c r="H7" s="6">
        <v>21347.279500000001</v>
      </c>
      <c r="I7" s="6">
        <v>2.4818895283738902</v>
      </c>
      <c r="J7" s="6">
        <v>1.6926153211406201</v>
      </c>
      <c r="K7" s="10">
        <v>256247.83249999999</v>
      </c>
      <c r="L7" s="10">
        <v>1.1894140364592101</v>
      </c>
      <c r="M7" s="18">
        <f t="shared" si="0"/>
        <v>1.1894140364592101E-2</v>
      </c>
      <c r="N7" s="10">
        <v>19.9262009608975</v>
      </c>
      <c r="O7" s="10">
        <f t="shared" si="1"/>
        <v>253381.049</v>
      </c>
      <c r="P7" s="18">
        <f t="shared" si="7"/>
        <v>7.4687988168840258E-2</v>
      </c>
      <c r="Q7" s="10">
        <f t="shared" si="2"/>
        <v>251399.25408355321</v>
      </c>
      <c r="R7" s="18">
        <f t="shared" si="3"/>
        <v>1298.0593069503082</v>
      </c>
      <c r="S7" s="10">
        <f t="shared" si="4"/>
        <v>29.295149399127574</v>
      </c>
      <c r="T7" s="10">
        <v>29.442379706217881</v>
      </c>
      <c r="U7" s="18">
        <v>7.4073870273560025E-3</v>
      </c>
      <c r="V7" s="6">
        <v>309.39449999999999</v>
      </c>
      <c r="W7" s="6">
        <v>19.014572672027001</v>
      </c>
      <c r="X7" s="6">
        <v>104.745452852705</v>
      </c>
      <c r="Y7" s="4">
        <v>86.609499999999997</v>
      </c>
      <c r="Z7" s="4">
        <v>42.977715054158601</v>
      </c>
      <c r="AA7" s="4">
        <v>91.051923339746196</v>
      </c>
      <c r="AB7" s="6">
        <v>658908.17200000002</v>
      </c>
      <c r="AC7" s="6">
        <v>0.93662916540276697</v>
      </c>
      <c r="AD7" s="6">
        <v>100.635929628594</v>
      </c>
      <c r="AE7" s="4">
        <v>185875.06450000001</v>
      </c>
      <c r="AF7" s="4">
        <v>0.90589723316340898</v>
      </c>
      <c r="AG7" s="4">
        <v>101.255205118365</v>
      </c>
      <c r="AH7" s="6">
        <v>311835.65950000001</v>
      </c>
      <c r="AI7" s="6">
        <v>1.1048615451205399</v>
      </c>
      <c r="AJ7" s="6">
        <v>99.983418854268805</v>
      </c>
      <c r="AL7" s="45">
        <f t="shared" si="5"/>
        <v>100.62485120040925</v>
      </c>
      <c r="AM7" s="22">
        <f t="shared" si="6"/>
        <v>0.51926366075063179</v>
      </c>
      <c r="AN7" s="12">
        <v>99.837823838401661</v>
      </c>
      <c r="AO7" s="22">
        <v>1.7411525576596004E-2</v>
      </c>
      <c r="AP7" s="12">
        <f t="shared" si="8"/>
        <v>0.99217859850107892</v>
      </c>
      <c r="AQ7" s="46">
        <f t="shared" si="9"/>
        <v>5.1229533935471337E-3</v>
      </c>
    </row>
    <row r="8" spans="1:43" x14ac:dyDescent="0.25">
      <c r="A8" s="2" t="s">
        <v>83</v>
      </c>
      <c r="B8" s="6">
        <v>5437.9189999999999</v>
      </c>
      <c r="C8" s="6">
        <v>5.2743344375657104</v>
      </c>
      <c r="D8" s="6">
        <v>0.34100742600064399</v>
      </c>
      <c r="E8" s="4">
        <v>72311.509000000005</v>
      </c>
      <c r="F8" s="4">
        <v>1.26639262177294</v>
      </c>
      <c r="G8" s="4">
        <v>5.9434397798049297</v>
      </c>
      <c r="H8" s="6">
        <v>51901.058499999999</v>
      </c>
      <c r="I8" s="6">
        <v>2.1476709093767998</v>
      </c>
      <c r="J8" s="6">
        <v>4.2254692304665902</v>
      </c>
      <c r="K8" s="10">
        <v>628008.69200000004</v>
      </c>
      <c r="L8" s="10">
        <v>0.82641711376834504</v>
      </c>
      <c r="M8" s="18">
        <f t="shared" si="0"/>
        <v>8.2641711376834504E-3</v>
      </c>
      <c r="N8" s="10">
        <v>49.852276622820497</v>
      </c>
      <c r="O8" s="10">
        <f t="shared" si="1"/>
        <v>625141.90850000002</v>
      </c>
      <c r="P8" s="18">
        <f t="shared" si="7"/>
        <v>7.4196506159583578E-2</v>
      </c>
      <c r="Q8" s="10">
        <f t="shared" si="2"/>
        <v>627571.05919716577</v>
      </c>
      <c r="R8" s="18">
        <f t="shared" si="3"/>
        <v>2585.1363938415475</v>
      </c>
      <c r="S8" s="10">
        <f t="shared" si="4"/>
        <v>73.129842826182269</v>
      </c>
      <c r="T8" s="10">
        <v>73.115162866797675</v>
      </c>
      <c r="U8" s="18">
        <v>1.4232300418801082E-2</v>
      </c>
      <c r="V8" s="6">
        <v>304.39400000000001</v>
      </c>
      <c r="W8" s="6">
        <v>26.605871271508601</v>
      </c>
      <c r="X8" s="6">
        <v>103.05253446860399</v>
      </c>
      <c r="Y8" s="4">
        <v>96.122500000000002</v>
      </c>
      <c r="Z8" s="4">
        <v>38.741870747910703</v>
      </c>
      <c r="AA8" s="4">
        <v>101.052869503054</v>
      </c>
      <c r="AB8" s="6">
        <v>653050.48549999995</v>
      </c>
      <c r="AC8" s="6">
        <v>1.08569051633069</v>
      </c>
      <c r="AD8" s="6">
        <v>99.741277306084498</v>
      </c>
      <c r="AE8" s="4">
        <v>182005.704</v>
      </c>
      <c r="AF8" s="4">
        <v>1.0580539684262</v>
      </c>
      <c r="AG8" s="4">
        <v>99.147375904380596</v>
      </c>
      <c r="AH8" s="6">
        <v>307978.16800000001</v>
      </c>
      <c r="AI8" s="6">
        <v>1.0048202722344399</v>
      </c>
      <c r="AJ8" s="6">
        <v>98.746596904560803</v>
      </c>
      <c r="AL8" s="45">
        <f t="shared" si="5"/>
        <v>99.211750038341961</v>
      </c>
      <c r="AM8" s="22">
        <f t="shared" si="6"/>
        <v>0.40861986991684757</v>
      </c>
      <c r="AN8" s="12">
        <v>99.597262973078557</v>
      </c>
      <c r="AO8" s="22">
        <v>7.0529238908805031E-3</v>
      </c>
      <c r="AP8" s="12">
        <f t="shared" si="8"/>
        <v>1.0038857588399319</v>
      </c>
      <c r="AQ8" s="46">
        <f t="shared" si="9"/>
        <v>4.1352792983778862E-3</v>
      </c>
    </row>
    <row r="9" spans="1:43" x14ac:dyDescent="0.25">
      <c r="A9" s="2" t="s">
        <v>73</v>
      </c>
      <c r="B9" s="6">
        <v>1545.4005</v>
      </c>
      <c r="C9" s="6">
        <v>14.0661921263863</v>
      </c>
      <c r="D9" s="6" t="s">
        <v>16</v>
      </c>
      <c r="E9" s="4">
        <v>734.24300000000005</v>
      </c>
      <c r="F9" s="4">
        <v>16.384501521418802</v>
      </c>
      <c r="G9" s="4" t="s">
        <v>16</v>
      </c>
      <c r="H9" s="6">
        <v>292.9975</v>
      </c>
      <c r="I9" s="6">
        <v>24.576188088038499</v>
      </c>
      <c r="J9" s="6" t="s">
        <v>16</v>
      </c>
      <c r="K9" s="10">
        <v>2463.3935000000001</v>
      </c>
      <c r="L9" s="10">
        <v>8.4009862704342098</v>
      </c>
      <c r="M9" s="18">
        <f t="shared" si="0"/>
        <v>8.4009862704342103E-2</v>
      </c>
      <c r="N9" s="10" t="s">
        <v>16</v>
      </c>
      <c r="O9" s="10">
        <f t="shared" si="1"/>
        <v>-403.38999999999987</v>
      </c>
      <c r="P9" s="18">
        <f t="shared" si="7"/>
        <v>0.11177871905375644</v>
      </c>
      <c r="Q9" s="10">
        <f t="shared" si="2"/>
        <v>-409.45633184559256</v>
      </c>
      <c r="R9" s="18">
        <f t="shared" si="3"/>
        <v>-2.0124425450005403</v>
      </c>
      <c r="S9" s="10">
        <f t="shared" si="4"/>
        <v>-4.7713285616387685E-2</v>
      </c>
      <c r="T9" s="10"/>
      <c r="U9" s="18"/>
      <c r="V9" s="6">
        <v>315.40100000000001</v>
      </c>
      <c r="W9" s="6">
        <v>24.319932677436299</v>
      </c>
      <c r="X9" s="6">
        <v>106.778952357576</v>
      </c>
      <c r="Y9" s="4">
        <v>122.154</v>
      </c>
      <c r="Z9" s="4">
        <v>34.4288255226937</v>
      </c>
      <c r="AA9" s="4">
        <v>128.41959188822699</v>
      </c>
      <c r="AB9" s="6">
        <v>649237.97849999997</v>
      </c>
      <c r="AC9" s="6">
        <v>0.98552581726640898</v>
      </c>
      <c r="AD9" s="6">
        <v>99.158987994060993</v>
      </c>
      <c r="AE9" s="4">
        <v>180643.21799999999</v>
      </c>
      <c r="AF9" s="4">
        <v>1.20071369565499</v>
      </c>
      <c r="AG9" s="4">
        <v>98.405163387752793</v>
      </c>
      <c r="AH9" s="6">
        <v>305622.10399999999</v>
      </c>
      <c r="AI9" s="6">
        <v>1.0612638847165099</v>
      </c>
      <c r="AJ9" s="6">
        <v>97.991175494010207</v>
      </c>
      <c r="AL9" s="45">
        <f t="shared" si="5"/>
        <v>98.518442291941327</v>
      </c>
      <c r="AM9" s="22">
        <f t="shared" si="6"/>
        <v>0.48343947668026577</v>
      </c>
      <c r="AN9" s="12">
        <v>100</v>
      </c>
      <c r="AO9" s="22"/>
      <c r="AP9" s="12">
        <f t="shared" si="8"/>
        <v>1.015038379348999</v>
      </c>
      <c r="AQ9" s="46">
        <f t="shared" si="9"/>
        <v>4.9808910038258341E-3</v>
      </c>
    </row>
    <row r="10" spans="1:43" x14ac:dyDescent="0.25">
      <c r="A10" s="2" t="s">
        <v>46</v>
      </c>
      <c r="B10" s="6">
        <v>1544.894</v>
      </c>
      <c r="C10" s="6">
        <v>10.051156112070201</v>
      </c>
      <c r="D10" s="6" t="s">
        <v>16</v>
      </c>
      <c r="E10" s="4">
        <v>672.34649999999999</v>
      </c>
      <c r="F10" s="4">
        <v>14.566269754558</v>
      </c>
      <c r="G10" s="4" t="s">
        <v>16</v>
      </c>
      <c r="H10" s="6">
        <v>228.60400000000001</v>
      </c>
      <c r="I10" s="6">
        <v>28.297817961321201</v>
      </c>
      <c r="J10" s="6" t="s">
        <v>16</v>
      </c>
      <c r="K10" s="10">
        <v>1489.4825000000001</v>
      </c>
      <c r="L10" s="10">
        <v>7.0686178253501204</v>
      </c>
      <c r="M10" s="18">
        <f t="shared" si="0"/>
        <v>7.0686178253501208E-2</v>
      </c>
      <c r="N10" s="10" t="s">
        <v>16</v>
      </c>
      <c r="O10" s="10">
        <f t="shared" si="1"/>
        <v>-1377.3009999999999</v>
      </c>
      <c r="P10" s="18">
        <f t="shared" si="7"/>
        <v>0.10214382408046975</v>
      </c>
      <c r="Q10" s="10">
        <f t="shared" si="2"/>
        <v>-1406.1759624409278</v>
      </c>
      <c r="R10" s="18">
        <f t="shared" si="3"/>
        <v>-18.843496004534135</v>
      </c>
      <c r="S10" s="10">
        <f t="shared" si="4"/>
        <v>-0.16385941577805163</v>
      </c>
      <c r="T10" s="10"/>
      <c r="U10" s="18"/>
      <c r="V10" s="6">
        <v>296.37650000000002</v>
      </c>
      <c r="W10" s="6">
        <v>21.010446771020298</v>
      </c>
      <c r="X10" s="6">
        <v>100.338211272016</v>
      </c>
      <c r="Y10" s="4">
        <v>101.131</v>
      </c>
      <c r="Z10" s="4">
        <v>39.853247673885797</v>
      </c>
      <c r="AA10" s="4">
        <v>106.318268310888</v>
      </c>
      <c r="AB10" s="6">
        <v>585578.39199999999</v>
      </c>
      <c r="AC10" s="6">
        <v>0.68008752536099204</v>
      </c>
      <c r="AD10" s="6">
        <v>89.436173891219099</v>
      </c>
      <c r="AE10" s="4">
        <v>160029.54550000001</v>
      </c>
      <c r="AF10" s="4">
        <v>1.4916525630656301</v>
      </c>
      <c r="AG10" s="4">
        <v>87.175891495662597</v>
      </c>
      <c r="AH10" s="6">
        <v>270587.53000000003</v>
      </c>
      <c r="AI10" s="6">
        <v>1.21298158226256</v>
      </c>
      <c r="AJ10" s="6">
        <v>86.758090438120803</v>
      </c>
      <c r="AL10" s="45">
        <f t="shared" si="5"/>
        <v>87.7900519416675</v>
      </c>
      <c r="AM10" s="22">
        <f t="shared" si="6"/>
        <v>1.1764147611896718</v>
      </c>
      <c r="AN10" s="12">
        <v>89.630560626771739</v>
      </c>
      <c r="AO10" s="22"/>
      <c r="AP10" s="12">
        <f t="shared" si="8"/>
        <v>1.0209648888956937</v>
      </c>
      <c r="AQ10" s="46">
        <f t="shared" si="9"/>
        <v>1.3681255898462495E-2</v>
      </c>
    </row>
    <row r="11" spans="1:43" s="9" customFormat="1" x14ac:dyDescent="0.25">
      <c r="A11" s="7" t="s">
        <v>57</v>
      </c>
      <c r="B11" s="8">
        <v>5428.9359999999997</v>
      </c>
      <c r="C11" s="8">
        <v>7.1452833000624496</v>
      </c>
      <c r="D11" s="8">
        <v>0.34020628496352301</v>
      </c>
      <c r="E11" s="8">
        <v>72197.274000000005</v>
      </c>
      <c r="F11" s="8">
        <v>1.33308750007496</v>
      </c>
      <c r="G11" s="8">
        <v>5.93394251778588</v>
      </c>
      <c r="H11" s="8">
        <v>51615.400999999998</v>
      </c>
      <c r="I11" s="8">
        <v>2.3533658362824998</v>
      </c>
      <c r="J11" s="8">
        <v>4.2020455777188097</v>
      </c>
      <c r="K11" s="8">
        <v>625563.85950000002</v>
      </c>
      <c r="L11" s="8">
        <v>1.05439249271682</v>
      </c>
      <c r="M11" s="8">
        <f t="shared" si="0"/>
        <v>1.05439249271682E-2</v>
      </c>
      <c r="N11" s="8">
        <v>49.657312144468897</v>
      </c>
      <c r="O11" s="8">
        <f t="shared" si="1"/>
        <v>622697.076</v>
      </c>
      <c r="P11" s="8">
        <f t="shared" si="7"/>
        <v>7.4484893465493807E-2</v>
      </c>
      <c r="Q11" s="8">
        <f t="shared" si="2"/>
        <v>628899.12876648013</v>
      </c>
      <c r="R11" s="8">
        <f t="shared" si="3"/>
        <v>7085.6093591585714</v>
      </c>
      <c r="S11" s="8">
        <f t="shared" si="4"/>
        <v>73.284600630008399</v>
      </c>
      <c r="T11" s="8"/>
      <c r="U11" s="8"/>
      <c r="V11" s="8">
        <v>309.39499999999998</v>
      </c>
      <c r="W11" s="8">
        <v>15.571823621805899</v>
      </c>
      <c r="X11" s="8">
        <v>104.745622127616</v>
      </c>
      <c r="Y11" s="8">
        <v>194.74850000000001</v>
      </c>
      <c r="Z11" s="8">
        <v>18.684858688578402</v>
      </c>
      <c r="AA11" s="8">
        <v>204.73764994060201</v>
      </c>
      <c r="AB11" s="8">
        <v>580070.8615</v>
      </c>
      <c r="AC11" s="8">
        <v>0.81037921802011403</v>
      </c>
      <c r="AD11" s="8">
        <v>88.595001364639202</v>
      </c>
      <c r="AE11" s="8">
        <v>159887.45550000001</v>
      </c>
      <c r="AF11" s="8">
        <v>1.40319767490428</v>
      </c>
      <c r="AG11" s="8">
        <v>87.098488148774905</v>
      </c>
      <c r="AH11" s="8">
        <v>268882.85399999999</v>
      </c>
      <c r="AI11" s="8">
        <v>0.962155513914978</v>
      </c>
      <c r="AJ11" s="8">
        <v>86.211522624830593</v>
      </c>
      <c r="AL11" s="47">
        <f t="shared" si="5"/>
        <v>87.301670712748248</v>
      </c>
      <c r="AM11" s="36">
        <f t="shared" si="6"/>
        <v>0.98360055968094107</v>
      </c>
      <c r="AN11" s="36">
        <v>88.171193935565412</v>
      </c>
      <c r="AO11" s="36"/>
      <c r="AP11" s="36">
        <f t="shared" si="8"/>
        <v>1.0099599837634057</v>
      </c>
      <c r="AQ11" s="50">
        <f t="shared" si="9"/>
        <v>1.1378902570532123E-2</v>
      </c>
    </row>
    <row r="12" spans="1:43" x14ac:dyDescent="0.25">
      <c r="A12" s="2" t="s">
        <v>0</v>
      </c>
      <c r="B12" s="6">
        <v>1555.3834999999999</v>
      </c>
      <c r="C12" s="6">
        <v>11.7111390267169</v>
      </c>
      <c r="D12" s="6" t="s">
        <v>16</v>
      </c>
      <c r="E12" s="4">
        <v>629.92399999999998</v>
      </c>
      <c r="F12" s="4">
        <v>14.580079061864399</v>
      </c>
      <c r="G12" s="4" t="s">
        <v>16</v>
      </c>
      <c r="H12" s="6">
        <v>208.14250000000001</v>
      </c>
      <c r="I12" s="6">
        <v>30.064948524289498</v>
      </c>
      <c r="J12" s="6" t="s">
        <v>16</v>
      </c>
      <c r="K12" s="10">
        <v>1247.8905</v>
      </c>
      <c r="L12" s="10">
        <v>9.8665700773203504</v>
      </c>
      <c r="M12" s="18">
        <f t="shared" si="0"/>
        <v>9.866570077320351E-2</v>
      </c>
      <c r="N12" s="10" t="s">
        <v>16</v>
      </c>
      <c r="O12" s="10">
        <f t="shared" si="1"/>
        <v>-1618.893</v>
      </c>
      <c r="P12" s="18">
        <f t="shared" si="7"/>
        <v>0.12317363967490583</v>
      </c>
      <c r="Q12" s="10">
        <f t="shared" si="2"/>
        <v>-1644.0291952180785</v>
      </c>
      <c r="R12" s="18">
        <f t="shared" si="3"/>
        <v>-19.409764513982861</v>
      </c>
      <c r="S12" s="10">
        <f t="shared" si="4"/>
        <v>-0.19157606917335676</v>
      </c>
      <c r="T12" s="10"/>
      <c r="U12" s="18">
        <f>S12*SQRT(((R12/Q12)^2)+((V$54/U$54)^2))</f>
        <v>-2.2654860576950884E-3</v>
      </c>
      <c r="V12" s="6">
        <v>265.83749999999998</v>
      </c>
      <c r="W12" s="6">
        <v>22.284474758864999</v>
      </c>
      <c r="X12" s="6">
        <v>89.999238262900903</v>
      </c>
      <c r="Y12" s="4">
        <v>74.090999999999994</v>
      </c>
      <c r="Z12" s="4">
        <v>52.870320546318901</v>
      </c>
      <c r="AA12" s="4">
        <v>77.891317374712202</v>
      </c>
      <c r="AB12" s="6">
        <v>584118.11100000003</v>
      </c>
      <c r="AC12" s="6">
        <v>0.80336766243715696</v>
      </c>
      <c r="AD12" s="6">
        <v>89.213143213806305</v>
      </c>
      <c r="AE12" s="4">
        <v>160837.84</v>
      </c>
      <c r="AF12" s="4">
        <v>1.35264018545767</v>
      </c>
      <c r="AG12" s="4">
        <v>87.616208897104798</v>
      </c>
      <c r="AH12" s="6">
        <v>270417.99449999997</v>
      </c>
      <c r="AI12" s="6">
        <v>0.78021386460511399</v>
      </c>
      <c r="AJ12" s="6">
        <v>86.703732514673703</v>
      </c>
      <c r="AL12" s="45">
        <f t="shared" si="5"/>
        <v>87.844361541861602</v>
      </c>
      <c r="AM12" s="22">
        <f t="shared" si="6"/>
        <v>1.0370875039302569</v>
      </c>
      <c r="AN12" s="12">
        <v>89.208301604931677</v>
      </c>
      <c r="AO12" s="22">
        <v>1.0393048469838221E-3</v>
      </c>
      <c r="AP12" s="12">
        <f t="shared" si="8"/>
        <v>1.0155267798539362</v>
      </c>
      <c r="AQ12" s="46">
        <f t="shared" si="9"/>
        <v>1.1989279990296786E-2</v>
      </c>
    </row>
    <row r="13" spans="1:43" x14ac:dyDescent="0.25">
      <c r="A13" s="2" t="s">
        <v>47</v>
      </c>
      <c r="B13" s="6">
        <v>1503.4575</v>
      </c>
      <c r="C13" s="6">
        <v>11.7816751281675</v>
      </c>
      <c r="D13" s="6" t="s">
        <v>16</v>
      </c>
      <c r="E13" s="4">
        <v>667.35950000000003</v>
      </c>
      <c r="F13" s="4">
        <v>15.653911398377501</v>
      </c>
      <c r="G13" s="4" t="s">
        <v>16</v>
      </c>
      <c r="H13" s="6">
        <v>257.5575</v>
      </c>
      <c r="I13" s="6">
        <v>24.404121314126801</v>
      </c>
      <c r="J13" s="6" t="s">
        <v>16</v>
      </c>
      <c r="K13" s="10">
        <v>1971.6965</v>
      </c>
      <c r="L13" s="10">
        <v>8.4095034157162694</v>
      </c>
      <c r="M13" s="18">
        <f t="shared" si="0"/>
        <v>8.4095034157162699E-2</v>
      </c>
      <c r="N13" s="10" t="s">
        <v>16</v>
      </c>
      <c r="O13" s="10">
        <f t="shared" si="1"/>
        <v>-895.08699999999999</v>
      </c>
      <c r="P13" s="18">
        <f t="shared" si="7"/>
        <v>0.11184274572626766</v>
      </c>
      <c r="Q13" s="10">
        <f t="shared" si="2"/>
        <v>-929.68483436548308</v>
      </c>
      <c r="R13" s="18">
        <f t="shared" si="3"/>
        <v>-16.665370185768875</v>
      </c>
      <c r="S13" s="10">
        <f t="shared" si="4"/>
        <v>-0.10833467353005069</v>
      </c>
      <c r="T13" s="10"/>
      <c r="U13" s="18">
        <f t="shared" ref="U13:U45" si="10">S13*SQRT(((R13/Q13)^2)+((V$54/U$54)^2))</f>
        <v>-1.9433664409154487E-3</v>
      </c>
      <c r="V13" s="6">
        <v>270.34500000000003</v>
      </c>
      <c r="W13" s="6">
        <v>29.1890777455286</v>
      </c>
      <c r="X13" s="6">
        <v>91.525251584836298</v>
      </c>
      <c r="Y13" s="4">
        <v>94.119</v>
      </c>
      <c r="Z13" s="4">
        <v>49.589843117215302</v>
      </c>
      <c r="AA13" s="4">
        <v>98.946604850663903</v>
      </c>
      <c r="AB13" s="6">
        <v>576742.46950000001</v>
      </c>
      <c r="AC13" s="6">
        <v>0.87749817771529803</v>
      </c>
      <c r="AD13" s="6">
        <v>88.086651586442201</v>
      </c>
      <c r="AE13" s="4">
        <v>155880.96350000001</v>
      </c>
      <c r="AF13" s="4">
        <v>1.2591393918700799</v>
      </c>
      <c r="AG13" s="4">
        <v>84.915956724474597</v>
      </c>
      <c r="AH13" s="6">
        <v>264266.902</v>
      </c>
      <c r="AI13" s="6">
        <v>1.1542101341662401</v>
      </c>
      <c r="AJ13" s="6">
        <v>84.731516576236899</v>
      </c>
      <c r="AL13" s="45">
        <f t="shared" si="5"/>
        <v>85.911374962384571</v>
      </c>
      <c r="AM13" s="22">
        <f t="shared" si="6"/>
        <v>1.5399947695688609</v>
      </c>
      <c r="AN13" s="12">
        <v>89.232110847342668</v>
      </c>
      <c r="AO13" s="22">
        <v>1.038227709202003E-3</v>
      </c>
      <c r="AP13" s="12">
        <f t="shared" si="8"/>
        <v>1.038653040839028</v>
      </c>
      <c r="AQ13" s="46">
        <f t="shared" si="9"/>
        <v>1.8618263157110671E-2</v>
      </c>
    </row>
    <row r="14" spans="1:43" x14ac:dyDescent="0.25">
      <c r="A14" s="2" t="s">
        <v>41</v>
      </c>
      <c r="B14" s="6">
        <v>1540.9075</v>
      </c>
      <c r="C14" s="6">
        <v>11.801110413987701</v>
      </c>
      <c r="D14" s="6" t="s">
        <v>16</v>
      </c>
      <c r="E14" s="4">
        <v>975.84400000000005</v>
      </c>
      <c r="F14" s="4">
        <v>14.8773826610957</v>
      </c>
      <c r="G14" s="4">
        <v>1.2739890902756601E-2</v>
      </c>
      <c r="H14" s="6">
        <v>444.23950000000002</v>
      </c>
      <c r="I14" s="6">
        <v>25.5968593531782</v>
      </c>
      <c r="J14" s="6">
        <v>6.0573131820637199E-3</v>
      </c>
      <c r="K14" s="10">
        <v>4449.8774999999996</v>
      </c>
      <c r="L14" s="10">
        <v>3.7377694171498899</v>
      </c>
      <c r="M14" s="18">
        <f t="shared" si="0"/>
        <v>3.7377694171498901E-2</v>
      </c>
      <c r="N14" s="10">
        <v>0.126244679703676</v>
      </c>
      <c r="O14" s="10">
        <f t="shared" si="1"/>
        <v>1583.0939999999996</v>
      </c>
      <c r="P14" s="18">
        <f t="shared" si="7"/>
        <v>8.266750887304096E-2</v>
      </c>
      <c r="Q14" s="10">
        <f t="shared" si="2"/>
        <v>1604.1790577578856</v>
      </c>
      <c r="R14" s="18">
        <f t="shared" si="3"/>
        <v>23.869406929348479</v>
      </c>
      <c r="S14" s="10">
        <f t="shared" si="4"/>
        <v>0.1869323969606933</v>
      </c>
      <c r="T14" s="10"/>
      <c r="U14" s="18">
        <f t="shared" si="10"/>
        <v>2.7843270375339487E-3</v>
      </c>
      <c r="V14" s="6">
        <v>281.863</v>
      </c>
      <c r="W14" s="6">
        <v>21.040986638781298</v>
      </c>
      <c r="X14" s="6">
        <v>95.4246684327682</v>
      </c>
      <c r="Y14" s="4">
        <v>89.614500000000007</v>
      </c>
      <c r="Z14" s="4">
        <v>43.875302080024298</v>
      </c>
      <c r="AA14" s="4">
        <v>94.211057495190303</v>
      </c>
      <c r="AB14" s="6">
        <v>587839.63500000001</v>
      </c>
      <c r="AC14" s="6">
        <v>0.79695069207620906</v>
      </c>
      <c r="AD14" s="6">
        <v>89.781536570104095</v>
      </c>
      <c r="AE14" s="4">
        <v>160048.5485</v>
      </c>
      <c r="AF14" s="4">
        <v>1.08627992892424</v>
      </c>
      <c r="AG14" s="4">
        <v>87.186243355757597</v>
      </c>
      <c r="AH14" s="6">
        <v>270889.82650000002</v>
      </c>
      <c r="AI14" s="6">
        <v>0.91240475294368695</v>
      </c>
      <c r="AJ14" s="6">
        <v>86.855015329989001</v>
      </c>
      <c r="AL14" s="45">
        <f t="shared" si="5"/>
        <v>87.940931751950231</v>
      </c>
      <c r="AM14" s="22">
        <f t="shared" si="6"/>
        <v>1.3085099856253941</v>
      </c>
      <c r="AN14" s="12">
        <v>89.112207510226241</v>
      </c>
      <c r="AO14" s="22">
        <v>1.0381364634116875E-3</v>
      </c>
      <c r="AP14" s="12">
        <f t="shared" si="8"/>
        <v>1.0133188918395788</v>
      </c>
      <c r="AQ14" s="46">
        <f t="shared" si="9"/>
        <v>1.507760116457222E-2</v>
      </c>
    </row>
    <row r="15" spans="1:43" x14ac:dyDescent="0.25">
      <c r="A15" s="2" t="s">
        <v>20</v>
      </c>
      <c r="B15" s="6">
        <v>1598.3005000000001</v>
      </c>
      <c r="C15" s="6">
        <v>10.232182599102501</v>
      </c>
      <c r="D15" s="6" t="s">
        <v>16</v>
      </c>
      <c r="E15" s="4">
        <v>2008.1495</v>
      </c>
      <c r="F15" s="4">
        <v>11.1589964819453</v>
      </c>
      <c r="G15" s="4">
        <v>9.8563638591421296E-2</v>
      </c>
      <c r="H15" s="6">
        <v>1177.018</v>
      </c>
      <c r="I15" s="6">
        <v>8.4635444840575307</v>
      </c>
      <c r="J15" s="6">
        <v>6.6144477443614402E-2</v>
      </c>
      <c r="K15" s="10">
        <v>13444.594499999999</v>
      </c>
      <c r="L15" s="10">
        <v>2.8495692810319699</v>
      </c>
      <c r="M15" s="18">
        <f t="shared" si="0"/>
        <v>2.84956928103197E-2</v>
      </c>
      <c r="N15" s="10">
        <v>0.84353320880568305</v>
      </c>
      <c r="O15" s="10">
        <f t="shared" si="1"/>
        <v>10577.811</v>
      </c>
      <c r="P15" s="18">
        <f t="shared" si="7"/>
        <v>7.9049538331582361E-2</v>
      </c>
      <c r="Q15" s="10">
        <f t="shared" si="2"/>
        <v>10944.823708192987</v>
      </c>
      <c r="R15" s="18">
        <f t="shared" si="3"/>
        <v>164.27142367105424</v>
      </c>
      <c r="S15" s="10">
        <f t="shared" si="4"/>
        <v>1.2753826452168577</v>
      </c>
      <c r="T15" s="10"/>
      <c r="U15" s="18">
        <f t="shared" si="10"/>
        <v>1.9161652706838082E-2</v>
      </c>
      <c r="V15" s="6">
        <v>291.37599999999998</v>
      </c>
      <c r="W15" s="6">
        <v>20.1895266855046</v>
      </c>
      <c r="X15" s="6">
        <v>98.645292887914593</v>
      </c>
      <c r="Y15" s="4">
        <v>66.083500000000001</v>
      </c>
      <c r="Z15" s="4">
        <v>39.142979459047503</v>
      </c>
      <c r="AA15" s="4">
        <v>69.4730921668191</v>
      </c>
      <c r="AB15" s="6">
        <v>576045.88899999997</v>
      </c>
      <c r="AC15" s="6">
        <v>0.90426372792562404</v>
      </c>
      <c r="AD15" s="6">
        <v>87.980261911586794</v>
      </c>
      <c r="AE15" s="4">
        <v>156352.39850000001</v>
      </c>
      <c r="AF15" s="4">
        <v>1.13625798640055</v>
      </c>
      <c r="AG15" s="4">
        <v>85.1727703414779</v>
      </c>
      <c r="AH15" s="6">
        <v>266060.48100000003</v>
      </c>
      <c r="AI15" s="6">
        <v>1.26863352873261</v>
      </c>
      <c r="AJ15" s="6">
        <v>85.306589230508607</v>
      </c>
      <c r="AL15" s="45">
        <f t="shared" si="5"/>
        <v>86.153207161191105</v>
      </c>
      <c r="AM15" s="22">
        <f t="shared" si="6"/>
        <v>1.2930773808948832</v>
      </c>
      <c r="AN15" s="12">
        <v>89.142419379081957</v>
      </c>
      <c r="AO15" s="22">
        <v>1.0387063471308563E-3</v>
      </c>
      <c r="AP15" s="12">
        <f t="shared" si="8"/>
        <v>1.0346964705829012</v>
      </c>
      <c r="AQ15" s="46">
        <f t="shared" si="9"/>
        <v>1.5529810781123126E-2</v>
      </c>
    </row>
    <row r="16" spans="1:43" x14ac:dyDescent="0.25">
      <c r="A16" s="2" t="s">
        <v>60</v>
      </c>
      <c r="B16" s="6">
        <v>1701.6445000000001</v>
      </c>
      <c r="C16" s="6">
        <v>12.584044316364199</v>
      </c>
      <c r="D16" s="6">
        <v>7.79103638672227E-3</v>
      </c>
      <c r="E16" s="4">
        <v>4509.2855</v>
      </c>
      <c r="F16" s="4">
        <v>6.8105721571088003</v>
      </c>
      <c r="G16" s="4">
        <v>0.30650292109939598</v>
      </c>
      <c r="H16" s="6">
        <v>3050.0005000000001</v>
      </c>
      <c r="I16" s="6">
        <v>5.6369942278989402</v>
      </c>
      <c r="J16" s="6">
        <v>0.219727322923538</v>
      </c>
      <c r="K16" s="10">
        <v>35077.287499999999</v>
      </c>
      <c r="L16" s="10">
        <v>3.7572574442270401</v>
      </c>
      <c r="M16" s="18">
        <f t="shared" si="0"/>
        <v>3.7572574442270398E-2</v>
      </c>
      <c r="N16" s="10">
        <v>2.5686439090628799</v>
      </c>
      <c r="O16" s="10">
        <f t="shared" si="1"/>
        <v>32210.503999999997</v>
      </c>
      <c r="P16" s="18">
        <f t="shared" si="7"/>
        <v>8.2755805548107339E-2</v>
      </c>
      <c r="Q16" s="10">
        <f t="shared" si="2"/>
        <v>33370.75983643825</v>
      </c>
      <c r="R16" s="18">
        <f t="shared" si="3"/>
        <v>516.74456325997517</v>
      </c>
      <c r="S16" s="10">
        <f t="shared" si="4"/>
        <v>3.8886407938424359</v>
      </c>
      <c r="T16" s="10"/>
      <c r="U16" s="18">
        <f t="shared" si="10"/>
        <v>6.0272652318216199E-2</v>
      </c>
      <c r="V16" s="6">
        <v>301.88900000000001</v>
      </c>
      <c r="W16" s="6">
        <v>28.069224010600301</v>
      </c>
      <c r="X16" s="6">
        <v>102.204467164899</v>
      </c>
      <c r="Y16" s="4">
        <v>96.12</v>
      </c>
      <c r="Z16" s="4">
        <v>52.728512327279702</v>
      </c>
      <c r="AA16" s="4">
        <v>101.050241271643</v>
      </c>
      <c r="AB16" s="6">
        <v>575099.05799999996</v>
      </c>
      <c r="AC16" s="6">
        <v>0.81387847650349499</v>
      </c>
      <c r="AD16" s="6">
        <v>87.835651141929901</v>
      </c>
      <c r="AE16" s="4">
        <v>156547.625</v>
      </c>
      <c r="AF16" s="4">
        <v>1.46599628921864</v>
      </c>
      <c r="AG16" s="4">
        <v>85.2791197291982</v>
      </c>
      <c r="AH16" s="6">
        <v>264493.66649999999</v>
      </c>
      <c r="AI16" s="6">
        <v>1.15427247594678</v>
      </c>
      <c r="AJ16" s="6">
        <v>84.804223751616206</v>
      </c>
      <c r="AL16" s="45">
        <f t="shared" si="5"/>
        <v>85.972998207581441</v>
      </c>
      <c r="AM16" s="22">
        <f t="shared" si="6"/>
        <v>1.331287224896416</v>
      </c>
      <c r="AN16" s="12">
        <v>89.069834970720621</v>
      </c>
      <c r="AO16" s="22">
        <v>1.0364686756198331E-3</v>
      </c>
      <c r="AP16" s="12">
        <f t="shared" si="8"/>
        <v>1.0360210394856986</v>
      </c>
      <c r="AQ16" s="46">
        <f t="shared" si="9"/>
        <v>1.6042734262940391E-2</v>
      </c>
    </row>
    <row r="17" spans="1:43" x14ac:dyDescent="0.25">
      <c r="A17" s="2" t="s">
        <v>78</v>
      </c>
      <c r="B17" s="6">
        <v>1871.855</v>
      </c>
      <c r="C17" s="6">
        <v>11.67209439843</v>
      </c>
      <c r="D17" s="6">
        <v>2.2971111695530701E-2</v>
      </c>
      <c r="E17" s="4">
        <v>8649.0995000000003</v>
      </c>
      <c r="F17" s="4">
        <v>3.5336808999426301</v>
      </c>
      <c r="G17" s="4">
        <v>0.65067850886290302</v>
      </c>
      <c r="H17" s="6">
        <v>6052.0919999999996</v>
      </c>
      <c r="I17" s="6">
        <v>4.7296246549478402</v>
      </c>
      <c r="J17" s="6">
        <v>0.46589606980776699</v>
      </c>
      <c r="K17" s="10">
        <v>73186.392000000007</v>
      </c>
      <c r="L17" s="10">
        <v>1.47535210033646</v>
      </c>
      <c r="M17" s="18">
        <f t="shared" si="0"/>
        <v>1.4753521003364601E-2</v>
      </c>
      <c r="N17" s="10">
        <v>5.6076748771522196</v>
      </c>
      <c r="O17" s="10">
        <f t="shared" si="1"/>
        <v>70319.608500000002</v>
      </c>
      <c r="P17" s="18">
        <f t="shared" si="7"/>
        <v>7.5196352196718455E-2</v>
      </c>
      <c r="Q17" s="10">
        <f t="shared" si="2"/>
        <v>72052.894432181914</v>
      </c>
      <c r="R17" s="18">
        <f t="shared" si="3"/>
        <v>1088.9005285208034</v>
      </c>
      <c r="S17" s="10">
        <f t="shared" si="4"/>
        <v>8.3962075175004554</v>
      </c>
      <c r="T17" s="10"/>
      <c r="U17" s="18">
        <f t="shared" si="10"/>
        <v>0.12701445960629473</v>
      </c>
      <c r="V17" s="6">
        <v>300.88249999999999</v>
      </c>
      <c r="W17" s="6">
        <v>21.9300802648801</v>
      </c>
      <c r="X17" s="6">
        <v>101.863716769219</v>
      </c>
      <c r="Y17" s="4">
        <v>145.18549999999999</v>
      </c>
      <c r="Z17" s="4">
        <v>35.628082453214901</v>
      </c>
      <c r="AA17" s="4">
        <v>152.63243658077599</v>
      </c>
      <c r="AB17" s="6">
        <v>581547.21149999998</v>
      </c>
      <c r="AC17" s="6">
        <v>0.91610038081879297</v>
      </c>
      <c r="AD17" s="6">
        <v>88.820486281993098</v>
      </c>
      <c r="AE17" s="4">
        <v>158259.99650000001</v>
      </c>
      <c r="AF17" s="4">
        <v>1.1551337495024201</v>
      </c>
      <c r="AG17" s="4">
        <v>86.211931927207402</v>
      </c>
      <c r="AH17" s="6">
        <v>267855.2525</v>
      </c>
      <c r="AI17" s="6">
        <v>1.1337884327540599</v>
      </c>
      <c r="AJ17" s="6">
        <v>85.882044234339503</v>
      </c>
      <c r="AL17" s="45">
        <f t="shared" si="5"/>
        <v>86.971487481180006</v>
      </c>
      <c r="AM17" s="22">
        <f t="shared" si="6"/>
        <v>1.3143576115432789</v>
      </c>
      <c r="AN17" s="12">
        <v>89.115220345563969</v>
      </c>
      <c r="AO17" s="22">
        <v>1.039619877728557E-3</v>
      </c>
      <c r="AP17" s="12">
        <f t="shared" si="8"/>
        <v>1.024648685752878</v>
      </c>
      <c r="AQ17" s="46">
        <f t="shared" si="9"/>
        <v>1.5485019740899249E-2</v>
      </c>
    </row>
    <row r="18" spans="1:43" x14ac:dyDescent="0.25">
      <c r="A18" s="2" t="s">
        <v>31</v>
      </c>
      <c r="B18" s="6">
        <v>2271.21</v>
      </c>
      <c r="C18" s="6">
        <v>8.3656760499313805</v>
      </c>
      <c r="D18" s="6">
        <v>5.85872398130627E-2</v>
      </c>
      <c r="E18" s="4">
        <v>14693.159</v>
      </c>
      <c r="F18" s="4">
        <v>3.9154181552947298</v>
      </c>
      <c r="G18" s="4">
        <v>1.15316913546838</v>
      </c>
      <c r="H18" s="6">
        <v>10377.0875</v>
      </c>
      <c r="I18" s="6">
        <v>3.3140292106084601</v>
      </c>
      <c r="J18" s="6">
        <v>0.82054173017985399</v>
      </c>
      <c r="K18" s="10">
        <v>126168.83349999999</v>
      </c>
      <c r="L18" s="10">
        <v>1.3529763312034899</v>
      </c>
      <c r="M18" s="18">
        <f t="shared" si="0"/>
        <v>1.35297633120349E-2</v>
      </c>
      <c r="N18" s="10">
        <v>9.8327880776862795</v>
      </c>
      <c r="O18" s="10">
        <f t="shared" si="1"/>
        <v>123302.04999999999</v>
      </c>
      <c r="P18" s="18">
        <f t="shared" si="7"/>
        <v>7.4965855540878673E-2</v>
      </c>
      <c r="Q18" s="10">
        <f t="shared" si="2"/>
        <v>127131.23404490546</v>
      </c>
      <c r="R18" s="18">
        <f t="shared" si="3"/>
        <v>2299.2249412032002</v>
      </c>
      <c r="S18" s="10">
        <f t="shared" si="4"/>
        <v>14.814397553475512</v>
      </c>
      <c r="T18" s="10"/>
      <c r="U18" s="18">
        <f t="shared" si="10"/>
        <v>0.26811171259937816</v>
      </c>
      <c r="V18" s="6">
        <v>305.39350000000002</v>
      </c>
      <c r="W18" s="6">
        <v>20.969067309966199</v>
      </c>
      <c r="X18" s="6">
        <v>103.39091501553099</v>
      </c>
      <c r="Y18" s="4">
        <v>97.123500000000007</v>
      </c>
      <c r="Z18" s="4">
        <v>40.291603289372802</v>
      </c>
      <c r="AA18" s="4">
        <v>102.105213359826</v>
      </c>
      <c r="AB18" s="6">
        <v>579792.9105</v>
      </c>
      <c r="AC18" s="6">
        <v>0.75812941123188804</v>
      </c>
      <c r="AD18" s="6">
        <v>88.552549535287497</v>
      </c>
      <c r="AE18" s="4">
        <v>157236.66399999999</v>
      </c>
      <c r="AF18" s="4">
        <v>0.79843164512976905</v>
      </c>
      <c r="AG18" s="4">
        <v>85.654472848602495</v>
      </c>
      <c r="AH18" s="6">
        <v>264914.962</v>
      </c>
      <c r="AI18" s="6">
        <v>1.17272047514303</v>
      </c>
      <c r="AJ18" s="6">
        <v>84.939303121645395</v>
      </c>
      <c r="AL18" s="45">
        <f t="shared" si="5"/>
        <v>86.382108501845138</v>
      </c>
      <c r="AM18" s="22">
        <f t="shared" si="6"/>
        <v>1.5622585454669475</v>
      </c>
      <c r="AN18" s="12">
        <v>89.064732121165008</v>
      </c>
      <c r="AO18" s="22">
        <v>1.0406180603158067E-3</v>
      </c>
      <c r="AP18" s="12">
        <f t="shared" si="8"/>
        <v>1.0310553153407058</v>
      </c>
      <c r="AQ18" s="46">
        <f t="shared" si="9"/>
        <v>1.8647094187841891E-2</v>
      </c>
    </row>
    <row r="19" spans="1:43" x14ac:dyDescent="0.25">
      <c r="A19" s="2" t="s">
        <v>30</v>
      </c>
      <c r="B19" s="6">
        <v>2598.1930000000002</v>
      </c>
      <c r="C19" s="6">
        <v>7.6507680148283796</v>
      </c>
      <c r="D19" s="6">
        <v>8.7748934095730896E-2</v>
      </c>
      <c r="E19" s="4">
        <v>21892.1855</v>
      </c>
      <c r="F19" s="4">
        <v>2.7409838396470501</v>
      </c>
      <c r="G19" s="4">
        <v>1.7516813335919099</v>
      </c>
      <c r="H19" s="6">
        <v>15830.165999999999</v>
      </c>
      <c r="I19" s="6">
        <v>2.95233700672757</v>
      </c>
      <c r="J19" s="6">
        <v>1.26768916089818</v>
      </c>
      <c r="K19" s="10">
        <v>188953.08600000001</v>
      </c>
      <c r="L19" s="10">
        <v>1.2752756460471</v>
      </c>
      <c r="M19" s="18">
        <f t="shared" si="0"/>
        <v>1.2752756460471E-2</v>
      </c>
      <c r="N19" s="10">
        <v>14.839551951023701</v>
      </c>
      <c r="O19" s="10">
        <f t="shared" si="1"/>
        <v>186086.30250000002</v>
      </c>
      <c r="P19" s="18">
        <f t="shared" si="7"/>
        <v>7.4829524915211693E-2</v>
      </c>
      <c r="Q19" s="10">
        <f t="shared" si="2"/>
        <v>192305.16143073261</v>
      </c>
      <c r="R19" s="18">
        <f t="shared" si="3"/>
        <v>3629.6704492080612</v>
      </c>
      <c r="S19" s="10">
        <f t="shared" si="4"/>
        <v>22.40901014155083</v>
      </c>
      <c r="T19" s="10"/>
      <c r="U19" s="18">
        <f t="shared" si="10"/>
        <v>0.42323031168906494</v>
      </c>
      <c r="V19" s="6">
        <v>302.88650000000001</v>
      </c>
      <c r="W19" s="6">
        <v>19.568640823921999</v>
      </c>
      <c r="X19" s="6">
        <v>102.542170612183</v>
      </c>
      <c r="Y19" s="4">
        <v>106.137</v>
      </c>
      <c r="Z19" s="4">
        <v>34.413429096479</v>
      </c>
      <c r="AA19" s="4">
        <v>111.581038887312</v>
      </c>
      <c r="AB19" s="6">
        <v>579597.29500000004</v>
      </c>
      <c r="AC19" s="6">
        <v>0.787880246543739</v>
      </c>
      <c r="AD19" s="6">
        <v>88.522672917378102</v>
      </c>
      <c r="AE19" s="4">
        <v>156005.50700000001</v>
      </c>
      <c r="AF19" s="4">
        <v>1.3712702138209401</v>
      </c>
      <c r="AG19" s="4">
        <v>84.983801637790904</v>
      </c>
      <c r="AH19" s="6">
        <v>265615.79599999997</v>
      </c>
      <c r="AI19" s="6">
        <v>1.16144681485741</v>
      </c>
      <c r="AJ19" s="6">
        <v>85.164010518745798</v>
      </c>
      <c r="AL19" s="45">
        <f t="shared" si="5"/>
        <v>86.223495024638268</v>
      </c>
      <c r="AM19" s="22">
        <f t="shared" si="6"/>
        <v>1.6274280418380904</v>
      </c>
      <c r="AN19" s="12">
        <v>89.105016903837026</v>
      </c>
      <c r="AO19" s="22">
        <v>1.0374538172998572E-3</v>
      </c>
      <c r="AP19" s="12">
        <f t="shared" si="8"/>
        <v>1.0334192191858538</v>
      </c>
      <c r="AQ19" s="46">
        <f t="shared" si="9"/>
        <v>1.9505306944256676E-2</v>
      </c>
    </row>
    <row r="20" spans="1:43" x14ac:dyDescent="0.25">
      <c r="A20" s="2" t="s">
        <v>68</v>
      </c>
      <c r="B20" s="6">
        <v>3031.029</v>
      </c>
      <c r="C20" s="6">
        <v>6.88251976912409</v>
      </c>
      <c r="D20" s="6">
        <v>0.12635103605984799</v>
      </c>
      <c r="E20" s="4">
        <v>28702.327499999999</v>
      </c>
      <c r="F20" s="4">
        <v>1.90491371152127</v>
      </c>
      <c r="G20" s="4">
        <v>2.31786247738314</v>
      </c>
      <c r="H20" s="6">
        <v>20679.726500000001</v>
      </c>
      <c r="I20" s="6">
        <v>3.4929736215882299</v>
      </c>
      <c r="J20" s="6">
        <v>1.6653486696853901</v>
      </c>
      <c r="K20" s="10">
        <v>248415.671</v>
      </c>
      <c r="L20" s="10">
        <v>1.12403279619984</v>
      </c>
      <c r="M20" s="18">
        <f t="shared" si="0"/>
        <v>1.1240327961998399E-2</v>
      </c>
      <c r="N20" s="10">
        <v>19.581427668876</v>
      </c>
      <c r="O20" s="10">
        <f t="shared" si="1"/>
        <v>245548.88750000001</v>
      </c>
      <c r="P20" s="18">
        <f t="shared" si="7"/>
        <v>7.4586660834156437E-2</v>
      </c>
      <c r="Q20" s="10">
        <f t="shared" si="2"/>
        <v>253799.96665093172</v>
      </c>
      <c r="R20" s="18">
        <f t="shared" si="3"/>
        <v>4815.9928839058994</v>
      </c>
      <c r="S20" s="10">
        <f t="shared" si="4"/>
        <v>29.574900560610107</v>
      </c>
      <c r="T20" s="10"/>
      <c r="U20" s="18">
        <f t="shared" si="10"/>
        <v>0.56155520480461818</v>
      </c>
      <c r="V20" s="6">
        <v>279.85849999999999</v>
      </c>
      <c r="W20" s="6">
        <v>24.693027919445399</v>
      </c>
      <c r="X20" s="6">
        <v>94.746045314893607</v>
      </c>
      <c r="Y20" s="4">
        <v>80.102500000000006</v>
      </c>
      <c r="Z20" s="4">
        <v>32.947545103219703</v>
      </c>
      <c r="AA20" s="4">
        <v>84.2111626244467</v>
      </c>
      <c r="AB20" s="6">
        <v>579556.51049999997</v>
      </c>
      <c r="AC20" s="6">
        <v>1.0614020200469101</v>
      </c>
      <c r="AD20" s="6">
        <v>88.516443845943897</v>
      </c>
      <c r="AE20" s="4">
        <v>156908.4155</v>
      </c>
      <c r="AF20" s="4">
        <v>1.25606670794346</v>
      </c>
      <c r="AG20" s="4">
        <v>85.475659895468098</v>
      </c>
      <c r="AH20" s="6">
        <v>264274.79300000001</v>
      </c>
      <c r="AI20" s="6">
        <v>0.96148258181357504</v>
      </c>
      <c r="AJ20" s="6">
        <v>84.734046656213806</v>
      </c>
      <c r="AL20" s="45">
        <f t="shared" si="5"/>
        <v>86.242050132541934</v>
      </c>
      <c r="AM20" s="22">
        <f t="shared" si="6"/>
        <v>1.6364896622203451</v>
      </c>
      <c r="AN20" s="12">
        <v>89.140006580347972</v>
      </c>
      <c r="AO20" s="22">
        <v>1.0365204724787052E-3</v>
      </c>
      <c r="AP20" s="12">
        <f t="shared" si="8"/>
        <v>1.0336025922778074</v>
      </c>
      <c r="AQ20" s="46">
        <f t="shared" si="9"/>
        <v>1.9613173296453474E-2</v>
      </c>
    </row>
    <row r="21" spans="1:43" x14ac:dyDescent="0.25">
      <c r="A21" s="2" t="s">
        <v>74</v>
      </c>
      <c r="B21" s="6">
        <v>3387.4630000000002</v>
      </c>
      <c r="C21" s="6">
        <v>5.7171841740987297</v>
      </c>
      <c r="D21" s="6">
        <v>0.15813929214639899</v>
      </c>
      <c r="E21" s="4">
        <v>35218.705999999998</v>
      </c>
      <c r="F21" s="4">
        <v>2.2136773954977098</v>
      </c>
      <c r="G21" s="4">
        <v>2.8596207303691399</v>
      </c>
      <c r="H21" s="6">
        <v>25034.741999999998</v>
      </c>
      <c r="I21" s="6">
        <v>2.8458351558680199</v>
      </c>
      <c r="J21" s="6">
        <v>2.0224559424971602</v>
      </c>
      <c r="K21" s="10">
        <v>301932.69050000003</v>
      </c>
      <c r="L21" s="10">
        <v>1.02327120068246</v>
      </c>
      <c r="M21" s="18">
        <f t="shared" si="0"/>
        <v>1.02327120068246E-2</v>
      </c>
      <c r="N21" s="10">
        <v>23.8491710785995</v>
      </c>
      <c r="O21" s="10">
        <f t="shared" si="1"/>
        <v>299065.90700000001</v>
      </c>
      <c r="P21" s="18">
        <f t="shared" si="7"/>
        <v>7.444147632006512E-2</v>
      </c>
      <c r="Q21" s="10">
        <f t="shared" si="2"/>
        <v>309507.38840644463</v>
      </c>
      <c r="R21" s="18">
        <f t="shared" si="3"/>
        <v>6725.1147367396607</v>
      </c>
      <c r="S21" s="10">
        <f t="shared" si="4"/>
        <v>36.066396523543936</v>
      </c>
      <c r="T21" s="10"/>
      <c r="U21" s="18">
        <f t="shared" si="10"/>
        <v>0.78404521420898809</v>
      </c>
      <c r="V21" s="6">
        <v>303.892</v>
      </c>
      <c r="W21" s="6">
        <v>22.685180673379499</v>
      </c>
      <c r="X21" s="6">
        <v>102.882582458041</v>
      </c>
      <c r="Y21" s="4">
        <v>67.087000000000003</v>
      </c>
      <c r="Z21" s="4">
        <v>44.148353110103798</v>
      </c>
      <c r="AA21" s="4">
        <v>70.528064255001496</v>
      </c>
      <c r="AB21" s="6">
        <v>580897.65249999997</v>
      </c>
      <c r="AC21" s="6">
        <v>0.874885140473179</v>
      </c>
      <c r="AD21" s="6">
        <v>88.721278263954403</v>
      </c>
      <c r="AE21" s="4">
        <v>155952.05600000001</v>
      </c>
      <c r="AF21" s="4">
        <v>0.89653676559900997</v>
      </c>
      <c r="AG21" s="4">
        <v>84.954684273483096</v>
      </c>
      <c r="AH21" s="6">
        <v>263790.59999999998</v>
      </c>
      <c r="AI21" s="6">
        <v>0.92450410840051001</v>
      </c>
      <c r="AJ21" s="6">
        <v>84.578800551252797</v>
      </c>
      <c r="AL21" s="45">
        <f t="shared" si="5"/>
        <v>86.084921029563432</v>
      </c>
      <c r="AM21" s="22">
        <f t="shared" si="6"/>
        <v>1.8704913336079432</v>
      </c>
      <c r="AN21" s="12">
        <v>89.090459545544917</v>
      </c>
      <c r="AO21" s="22">
        <v>1.0383658182003827E-3</v>
      </c>
      <c r="AP21" s="12">
        <f t="shared" si="8"/>
        <v>1.0349136466646618</v>
      </c>
      <c r="AQ21" s="46">
        <f t="shared" si="9"/>
        <v>2.2487065823582446E-2</v>
      </c>
    </row>
    <row r="22" spans="1:43" s="9" customFormat="1" x14ac:dyDescent="0.25">
      <c r="A22" s="7" t="s">
        <v>57</v>
      </c>
      <c r="B22" s="8">
        <v>5363.5450000000001</v>
      </c>
      <c r="C22" s="8">
        <v>6.5790503641437397</v>
      </c>
      <c r="D22" s="8">
        <v>0.33437444553811502</v>
      </c>
      <c r="E22" s="8">
        <v>71397.670499999993</v>
      </c>
      <c r="F22" s="8">
        <v>1.5210223643757499</v>
      </c>
      <c r="G22" s="8">
        <v>5.86746513387678</v>
      </c>
      <c r="H22" s="8">
        <v>51279.35</v>
      </c>
      <c r="I22" s="8">
        <v>2.1063991883102999</v>
      </c>
      <c r="J22" s="8">
        <v>4.1744897042355404</v>
      </c>
      <c r="K22" s="8">
        <v>626919.027</v>
      </c>
      <c r="L22" s="8">
        <v>0.66475527351048203</v>
      </c>
      <c r="M22" s="8">
        <f t="shared" si="0"/>
        <v>6.64755273510482E-3</v>
      </c>
      <c r="N22" s="8">
        <v>49.765380703242002</v>
      </c>
      <c r="O22" s="8">
        <f t="shared" si="1"/>
        <v>624052.24349999998</v>
      </c>
      <c r="P22" s="8">
        <f t="shared" si="7"/>
        <v>7.4033877104081228E-2</v>
      </c>
      <c r="Q22" s="8">
        <f t="shared" si="2"/>
        <v>642627.39055250841</v>
      </c>
      <c r="R22" s="8">
        <f t="shared" si="3"/>
        <v>13757.009759584824</v>
      </c>
      <c r="S22" s="8">
        <f t="shared" si="4"/>
        <v>74.884332822842865</v>
      </c>
      <c r="T22" s="8"/>
      <c r="U22" s="8">
        <f t="shared" si="10"/>
        <v>1.6038796887789617</v>
      </c>
      <c r="V22" s="8">
        <v>306.899</v>
      </c>
      <c r="W22" s="8">
        <v>23.4399996695585</v>
      </c>
      <c r="X22" s="8">
        <v>103.90060177230799</v>
      </c>
      <c r="Y22" s="8">
        <v>94.623999999999995</v>
      </c>
      <c r="Z22" s="8">
        <v>36.089802140164501</v>
      </c>
      <c r="AA22" s="8">
        <v>99.477507595588705</v>
      </c>
      <c r="AB22" s="8">
        <v>577361.71400000004</v>
      </c>
      <c r="AC22" s="8">
        <v>0.63262648361155704</v>
      </c>
      <c r="AD22" s="8">
        <v>88.181229630201699</v>
      </c>
      <c r="AE22" s="8">
        <v>155490.8315</v>
      </c>
      <c r="AF22" s="8">
        <v>1.0781576575568601</v>
      </c>
      <c r="AG22" s="8">
        <v>84.703432813375997</v>
      </c>
      <c r="AH22" s="8">
        <v>261932.85149999999</v>
      </c>
      <c r="AI22" s="8">
        <v>0.88122794675970395</v>
      </c>
      <c r="AJ22" s="8">
        <v>83.983153322519598</v>
      </c>
      <c r="AL22" s="47">
        <f t="shared" si="5"/>
        <v>85.622605255365769</v>
      </c>
      <c r="AM22" s="36">
        <f t="shared" si="6"/>
        <v>1.8329611115833888</v>
      </c>
      <c r="AN22" s="36">
        <v>88.171193935565412</v>
      </c>
      <c r="AO22" s="36"/>
      <c r="AP22" s="36">
        <f t="shared" si="8"/>
        <v>1.0297653718033759</v>
      </c>
      <c r="AQ22" s="50">
        <f t="shared" si="9"/>
        <v>2.2044644342943665E-2</v>
      </c>
    </row>
    <row r="23" spans="1:43" x14ac:dyDescent="0.25">
      <c r="A23" s="2" t="s">
        <v>17</v>
      </c>
      <c r="B23" s="6">
        <v>3453.8654999999999</v>
      </c>
      <c r="C23" s="6">
        <v>6.2167784500170997</v>
      </c>
      <c r="D23" s="6">
        <v>0.16406134131900099</v>
      </c>
      <c r="E23" s="4">
        <v>38274.415500000003</v>
      </c>
      <c r="F23" s="4">
        <v>1.99984273003906</v>
      </c>
      <c r="G23" s="4">
        <v>3.1136661085424202</v>
      </c>
      <c r="H23" s="6">
        <v>27577.607499999998</v>
      </c>
      <c r="I23" s="6">
        <v>1.8278870920133901</v>
      </c>
      <c r="J23" s="6">
        <v>2.2309685789808</v>
      </c>
      <c r="K23" s="10">
        <v>332101.57500000001</v>
      </c>
      <c r="L23" s="10">
        <v>1.0248412228106201</v>
      </c>
      <c r="M23" s="18">
        <f t="shared" si="0"/>
        <v>1.0248412228106201E-2</v>
      </c>
      <c r="N23" s="10">
        <v>26.2550049461524</v>
      </c>
      <c r="O23" s="10">
        <f t="shared" si="1"/>
        <v>329234.79149999999</v>
      </c>
      <c r="P23" s="18">
        <f t="shared" si="7"/>
        <v>7.4443636093983218E-2</v>
      </c>
      <c r="Q23" s="10">
        <f t="shared" si="2"/>
        <v>342638.40936991718</v>
      </c>
      <c r="R23" s="18">
        <f t="shared" si="3"/>
        <v>7570.0542399796295</v>
      </c>
      <c r="S23" s="10">
        <f t="shared" si="4"/>
        <v>39.927100933382725</v>
      </c>
      <c r="T23" s="10"/>
      <c r="U23" s="18">
        <f t="shared" si="10"/>
        <v>0.88253824386514512</v>
      </c>
      <c r="V23" s="6">
        <v>287.36900000000003</v>
      </c>
      <c r="W23" s="6">
        <v>20.632475582559401</v>
      </c>
      <c r="X23" s="6">
        <v>97.288723751809101</v>
      </c>
      <c r="Y23" s="4">
        <v>133.1705</v>
      </c>
      <c r="Z23" s="4">
        <v>29.788443995636001</v>
      </c>
      <c r="AA23" s="4">
        <v>140.00115642182101</v>
      </c>
      <c r="AB23" s="6">
        <v>577547.70200000005</v>
      </c>
      <c r="AC23" s="6">
        <v>0.93709756325703297</v>
      </c>
      <c r="AD23" s="6">
        <v>88.209635827112194</v>
      </c>
      <c r="AE23" s="4">
        <v>155481.33050000001</v>
      </c>
      <c r="AF23" s="4">
        <v>1.3132971840643699</v>
      </c>
      <c r="AG23" s="4">
        <v>84.698257155702905</v>
      </c>
      <c r="AH23" s="6">
        <v>261481.58300000001</v>
      </c>
      <c r="AI23" s="6">
        <v>1.2000857887248899</v>
      </c>
      <c r="AJ23" s="6">
        <v>83.838463752623696</v>
      </c>
      <c r="AL23" s="45">
        <f t="shared" si="5"/>
        <v>85.582118911812927</v>
      </c>
      <c r="AM23" s="22">
        <f t="shared" si="6"/>
        <v>1.8908014225247534</v>
      </c>
      <c r="AN23" s="37">
        <v>89.066289017789586</v>
      </c>
      <c r="AO23" s="22">
        <v>1.0386762227251555E-3</v>
      </c>
      <c r="AP23" s="12">
        <f t="shared" si="8"/>
        <v>1.0407114260581334</v>
      </c>
      <c r="AQ23" s="46">
        <f t="shared" si="9"/>
        <v>2.2992874492680043E-2</v>
      </c>
    </row>
    <row r="24" spans="1:43" x14ac:dyDescent="0.25">
      <c r="A24" s="2" t="s">
        <v>29</v>
      </c>
      <c r="B24" s="6">
        <v>3608.116</v>
      </c>
      <c r="C24" s="6">
        <v>5.3063719980006203</v>
      </c>
      <c r="D24" s="6">
        <v>0.17781803791775</v>
      </c>
      <c r="E24" s="4">
        <v>39395.378499999999</v>
      </c>
      <c r="F24" s="4">
        <v>2.3538819540522402</v>
      </c>
      <c r="G24" s="4">
        <v>3.2068606577144698</v>
      </c>
      <c r="H24" s="6">
        <v>28590.9175</v>
      </c>
      <c r="I24" s="6">
        <v>1.79897623496922</v>
      </c>
      <c r="J24" s="6">
        <v>2.3140590686961402</v>
      </c>
      <c r="K24" s="10">
        <v>343566.55200000003</v>
      </c>
      <c r="L24" s="10">
        <v>1.3145382099326699</v>
      </c>
      <c r="M24" s="18">
        <f t="shared" si="0"/>
        <v>1.3145382099326699E-2</v>
      </c>
      <c r="N24" s="10">
        <v>27.169285683224899</v>
      </c>
      <c r="O24" s="10">
        <f t="shared" si="1"/>
        <v>340699.76850000001</v>
      </c>
      <c r="P24" s="18">
        <f t="shared" si="7"/>
        <v>7.4897437020458188E-2</v>
      </c>
      <c r="Q24" s="10">
        <f t="shared" si="2"/>
        <v>355726.46960531297</v>
      </c>
      <c r="R24" s="18">
        <f t="shared" si="3"/>
        <v>7702.8574096392222</v>
      </c>
      <c r="S24" s="10">
        <f t="shared" si="4"/>
        <v>41.452231472605689</v>
      </c>
      <c r="T24" s="10"/>
      <c r="U24" s="18">
        <f t="shared" si="10"/>
        <v>0.89803800103192311</v>
      </c>
      <c r="V24" s="6">
        <v>300.88499999999999</v>
      </c>
      <c r="W24" s="6">
        <v>31.1909253501974</v>
      </c>
      <c r="X24" s="6">
        <v>101.86456314377401</v>
      </c>
      <c r="Y24" s="4">
        <v>65.583500000000001</v>
      </c>
      <c r="Z24" s="4">
        <v>53.920099606291799</v>
      </c>
      <c r="AA24" s="4">
        <v>68.947445884715194</v>
      </c>
      <c r="AB24" s="6">
        <v>575589.12300000002</v>
      </c>
      <c r="AC24" s="6">
        <v>1.09798185836785</v>
      </c>
      <c r="AD24" s="6">
        <v>87.910499427243707</v>
      </c>
      <c r="AE24" s="4">
        <v>155210.62599999999</v>
      </c>
      <c r="AF24" s="4">
        <v>1.1624813733814201</v>
      </c>
      <c r="AG24" s="4">
        <v>84.550791223423602</v>
      </c>
      <c r="AH24" s="6">
        <v>260746.003</v>
      </c>
      <c r="AI24" s="6">
        <v>1.0827788054883101</v>
      </c>
      <c r="AJ24" s="6">
        <v>83.602615795533893</v>
      </c>
      <c r="AL24" s="45">
        <f t="shared" si="5"/>
        <v>85.354635482067067</v>
      </c>
      <c r="AM24" s="22">
        <f t="shared" si="6"/>
        <v>1.848258556985265</v>
      </c>
      <c r="AN24" s="37">
        <v>89.119236206596057</v>
      </c>
      <c r="AO24" s="22">
        <v>1.0370791346436161E-3</v>
      </c>
      <c r="AP24" s="12">
        <f t="shared" si="8"/>
        <v>1.044105404507526</v>
      </c>
      <c r="AQ24" s="46">
        <f t="shared" si="9"/>
        <v>2.2608930564161116E-2</v>
      </c>
    </row>
    <row r="25" spans="1:43" x14ac:dyDescent="0.25">
      <c r="A25" s="2" t="s">
        <v>4</v>
      </c>
      <c r="B25" s="6">
        <v>3428.8989999999999</v>
      </c>
      <c r="C25" s="6">
        <v>5.6003091077110803</v>
      </c>
      <c r="D25" s="6">
        <v>0.16183472574477101</v>
      </c>
      <c r="E25" s="4">
        <v>38452.200499999999</v>
      </c>
      <c r="F25" s="4">
        <v>2.4838729535381798</v>
      </c>
      <c r="G25" s="4">
        <v>3.1284467863387002</v>
      </c>
      <c r="H25" s="6">
        <v>27279.05</v>
      </c>
      <c r="I25" s="6">
        <v>1.8745790371220299</v>
      </c>
      <c r="J25" s="6">
        <v>2.20648713807606</v>
      </c>
      <c r="K25" s="10">
        <v>333921.79399999999</v>
      </c>
      <c r="L25" s="10">
        <v>0.70365980434151199</v>
      </c>
      <c r="M25" s="18">
        <f t="shared" si="0"/>
        <v>7.0365980434151203E-3</v>
      </c>
      <c r="N25" s="10">
        <v>26.400159286100301</v>
      </c>
      <c r="O25" s="10">
        <f t="shared" si="1"/>
        <v>331055.01049999997</v>
      </c>
      <c r="P25" s="18">
        <f t="shared" si="7"/>
        <v>7.4069823232682255E-2</v>
      </c>
      <c r="Q25" s="10">
        <f t="shared" si="2"/>
        <v>345581.48348640115</v>
      </c>
      <c r="R25" s="18">
        <f t="shared" si="3"/>
        <v>7650.3422515282946</v>
      </c>
      <c r="S25" s="10">
        <f t="shared" si="4"/>
        <v>40.270052610981764</v>
      </c>
      <c r="T25" s="10"/>
      <c r="U25" s="18">
        <f t="shared" si="10"/>
        <v>0.89189678662204175</v>
      </c>
      <c r="V25" s="6">
        <v>306.89049999999997</v>
      </c>
      <c r="W25" s="6">
        <v>28.4491628915357</v>
      </c>
      <c r="X25" s="6">
        <v>103.89772409882301</v>
      </c>
      <c r="Y25" s="4">
        <v>72.590500000000006</v>
      </c>
      <c r="Z25" s="4">
        <v>38.724469060693103</v>
      </c>
      <c r="AA25" s="4">
        <v>76.313852882118596</v>
      </c>
      <c r="AB25" s="6">
        <v>576651.95849999995</v>
      </c>
      <c r="AC25" s="6">
        <v>0.55496187960186505</v>
      </c>
      <c r="AD25" s="6">
        <v>88.072827719910194</v>
      </c>
      <c r="AE25" s="4">
        <v>155408.74549999999</v>
      </c>
      <c r="AF25" s="4">
        <v>1.6219792613746</v>
      </c>
      <c r="AG25" s="4">
        <v>84.658716569216494</v>
      </c>
      <c r="AH25" s="6">
        <v>260899.92050000001</v>
      </c>
      <c r="AI25" s="6">
        <v>0.71996936717920201</v>
      </c>
      <c r="AJ25" s="6">
        <v>83.651966142111306</v>
      </c>
      <c r="AL25" s="45">
        <f t="shared" si="5"/>
        <v>85.461170143746003</v>
      </c>
      <c r="AM25" s="22">
        <f t="shared" si="6"/>
        <v>1.8919043451808026</v>
      </c>
      <c r="AN25" s="37">
        <v>89.211149271397247</v>
      </c>
      <c r="AO25" s="22">
        <v>1.039462553670542E-3</v>
      </c>
      <c r="AP25" s="12">
        <f t="shared" si="8"/>
        <v>1.0438793328168074</v>
      </c>
      <c r="AQ25" s="46">
        <f t="shared" si="9"/>
        <v>2.3108975875589622E-2</v>
      </c>
    </row>
    <row r="26" spans="1:43" x14ac:dyDescent="0.25">
      <c r="A26" s="2" t="s">
        <v>15</v>
      </c>
      <c r="B26" s="6">
        <v>3493.8094999999998</v>
      </c>
      <c r="C26" s="6">
        <v>9.3891468045948692</v>
      </c>
      <c r="D26" s="6">
        <v>0.16762371219585601</v>
      </c>
      <c r="E26" s="4">
        <v>36538.235500000003</v>
      </c>
      <c r="F26" s="4">
        <v>2.53956786723192</v>
      </c>
      <c r="G26" s="4">
        <v>2.9693236883362801</v>
      </c>
      <c r="H26" s="6">
        <v>26034.308000000001</v>
      </c>
      <c r="I26" s="6">
        <v>2.40472148609599</v>
      </c>
      <c r="J26" s="6">
        <v>2.1044194368303901</v>
      </c>
      <c r="K26" s="10">
        <v>315976.93900000001</v>
      </c>
      <c r="L26" s="10">
        <v>1.0033487895000499</v>
      </c>
      <c r="M26" s="18">
        <f t="shared" si="0"/>
        <v>1.00334878950005E-2</v>
      </c>
      <c r="N26" s="10">
        <v>24.969137204149501</v>
      </c>
      <c r="O26" s="10">
        <f t="shared" si="1"/>
        <v>313110.15549999999</v>
      </c>
      <c r="P26" s="18">
        <f t="shared" si="7"/>
        <v>7.4414352654816024E-2</v>
      </c>
      <c r="Q26" s="10">
        <f t="shared" si="2"/>
        <v>328735.31316862919</v>
      </c>
      <c r="R26" s="18">
        <f t="shared" si="3"/>
        <v>8600.8727229220876</v>
      </c>
      <c r="S26" s="10">
        <f t="shared" si="4"/>
        <v>38.306995568265727</v>
      </c>
      <c r="T26" s="10"/>
      <c r="U26" s="18">
        <f t="shared" si="10"/>
        <v>1.002579663994795</v>
      </c>
      <c r="V26" s="6">
        <v>293.87349999999998</v>
      </c>
      <c r="W26" s="6">
        <v>28.406055478011002</v>
      </c>
      <c r="X26" s="6">
        <v>99.490821067955395</v>
      </c>
      <c r="Y26" s="4">
        <v>202.26249999999999</v>
      </c>
      <c r="Z26" s="4">
        <v>29.6432763619936</v>
      </c>
      <c r="AA26" s="4">
        <v>212.637062268059</v>
      </c>
      <c r="AB26" s="6">
        <v>577015.78049999999</v>
      </c>
      <c r="AC26" s="6">
        <v>0.72130374868151703</v>
      </c>
      <c r="AD26" s="6">
        <v>88.128394742365202</v>
      </c>
      <c r="AE26" s="4">
        <v>153363.91099999999</v>
      </c>
      <c r="AF26" s="4">
        <v>1.0481234748300501</v>
      </c>
      <c r="AG26" s="4">
        <v>83.544795574554996</v>
      </c>
      <c r="AH26" s="6">
        <v>259766.755</v>
      </c>
      <c r="AI26" s="6">
        <v>0.872322305747249</v>
      </c>
      <c r="AJ26" s="6">
        <v>83.288640918179595</v>
      </c>
      <c r="AL26" s="45">
        <f t="shared" si="5"/>
        <v>84.987277078366603</v>
      </c>
      <c r="AM26" s="22">
        <f t="shared" si="6"/>
        <v>2.2235660452388544</v>
      </c>
      <c r="AN26" s="37">
        <v>89.228403023503674</v>
      </c>
      <c r="AO26" s="22">
        <v>1.0430284376504312E-3</v>
      </c>
      <c r="AP26" s="12">
        <f t="shared" si="8"/>
        <v>1.0499030689173197</v>
      </c>
      <c r="AQ26" s="46">
        <f t="shared" si="9"/>
        <v>2.7469159244715852E-2</v>
      </c>
    </row>
    <row r="27" spans="1:43" x14ac:dyDescent="0.25">
      <c r="A27" s="2" t="s">
        <v>45</v>
      </c>
      <c r="B27" s="6">
        <v>3332.0450000000001</v>
      </c>
      <c r="C27" s="6">
        <v>6.8237169479618203</v>
      </c>
      <c r="D27" s="6">
        <v>0.15319688604651899</v>
      </c>
      <c r="E27" s="4">
        <v>33426.267500000002</v>
      </c>
      <c r="F27" s="4">
        <v>2.11426873758167</v>
      </c>
      <c r="G27" s="4">
        <v>2.7106010946397499</v>
      </c>
      <c r="H27" s="6">
        <v>23558.688999999998</v>
      </c>
      <c r="I27" s="6">
        <v>2.5979491543993398</v>
      </c>
      <c r="J27" s="6">
        <v>1.90142095161007</v>
      </c>
      <c r="K27" s="10">
        <v>288429.77149999997</v>
      </c>
      <c r="L27" s="10">
        <v>1.0868804096454301</v>
      </c>
      <c r="M27" s="18">
        <f t="shared" si="0"/>
        <v>1.08688040964543E-2</v>
      </c>
      <c r="N27" s="10">
        <v>22.772373564226001</v>
      </c>
      <c r="O27" s="10">
        <f t="shared" si="1"/>
        <v>285562.98799999995</v>
      </c>
      <c r="P27" s="18">
        <f t="shared" si="7"/>
        <v>7.4531576557747017E-2</v>
      </c>
      <c r="Q27" s="10">
        <f t="shared" si="2"/>
        <v>297953.76049983205</v>
      </c>
      <c r="R27" s="18">
        <f t="shared" si="3"/>
        <v>7508.0232650165326</v>
      </c>
      <c r="S27" s="10">
        <f t="shared" si="4"/>
        <v>34.720070907503498</v>
      </c>
      <c r="T27" s="10"/>
      <c r="U27" s="18">
        <f t="shared" si="10"/>
        <v>0.87521200263431043</v>
      </c>
      <c r="V27" s="6">
        <v>300.38150000000002</v>
      </c>
      <c r="W27" s="6">
        <v>21.925303208719399</v>
      </c>
      <c r="X27" s="6">
        <v>101.69410330847801</v>
      </c>
      <c r="Y27" s="4">
        <v>98.123999999999995</v>
      </c>
      <c r="Z27" s="4">
        <v>44.121315924279898</v>
      </c>
      <c r="AA27" s="4">
        <v>103.15703157031599</v>
      </c>
      <c r="AB27" s="6">
        <v>579612.95649999997</v>
      </c>
      <c r="AC27" s="6">
        <v>0.89788976899156803</v>
      </c>
      <c r="AD27" s="6">
        <v>88.525064919297094</v>
      </c>
      <c r="AE27" s="4">
        <v>154514.06400000001</v>
      </c>
      <c r="AF27" s="4">
        <v>0.75248258547632596</v>
      </c>
      <c r="AG27" s="4">
        <v>84.171339959331902</v>
      </c>
      <c r="AH27" s="6">
        <v>261256.76149999999</v>
      </c>
      <c r="AI27" s="6">
        <v>0.71397033842109103</v>
      </c>
      <c r="AJ27" s="6">
        <v>83.766379558539001</v>
      </c>
      <c r="AL27" s="45">
        <f t="shared" si="5"/>
        <v>85.487594812389332</v>
      </c>
      <c r="AM27" s="22">
        <f t="shared" si="6"/>
        <v>2.1541690926079866</v>
      </c>
      <c r="AN27" s="37">
        <v>89.196959762997494</v>
      </c>
      <c r="AO27" s="22">
        <v>1.0406319043735545E-3</v>
      </c>
      <c r="AP27" s="12">
        <f t="shared" si="8"/>
        <v>1.0433906809373772</v>
      </c>
      <c r="AQ27" s="46">
        <f t="shared" si="9"/>
        <v>2.6292004146608098E-2</v>
      </c>
    </row>
    <row r="28" spans="1:43" x14ac:dyDescent="0.25">
      <c r="A28" s="2" t="s">
        <v>3</v>
      </c>
      <c r="B28" s="6">
        <v>3030.0284999999999</v>
      </c>
      <c r="C28" s="6">
        <v>8.4908911982184705</v>
      </c>
      <c r="D28" s="6">
        <v>0.12626180733808001</v>
      </c>
      <c r="E28" s="4">
        <v>28630.311000000002</v>
      </c>
      <c r="F28" s="4">
        <v>2.3230231743483798</v>
      </c>
      <c r="G28" s="4">
        <v>2.31187517427818</v>
      </c>
      <c r="H28" s="6">
        <v>20636.241999999998</v>
      </c>
      <c r="I28" s="6">
        <v>3.2126338677358399</v>
      </c>
      <c r="J28" s="6">
        <v>1.6617829806069999</v>
      </c>
      <c r="K28" s="10">
        <v>249595.8475</v>
      </c>
      <c r="L28" s="10">
        <v>0.999694826773176</v>
      </c>
      <c r="M28" s="18">
        <f t="shared" si="0"/>
        <v>9.9969482677317607E-3</v>
      </c>
      <c r="N28" s="10">
        <v>19.675541476543899</v>
      </c>
      <c r="O28" s="10">
        <f t="shared" si="1"/>
        <v>246729.06400000001</v>
      </c>
      <c r="P28" s="18">
        <f t="shared" si="7"/>
        <v>7.4409434726813425E-2</v>
      </c>
      <c r="Q28" s="10">
        <f t="shared" si="2"/>
        <v>257478.40184808234</v>
      </c>
      <c r="R28" s="18">
        <f t="shared" si="3"/>
        <v>6960.1614203181307</v>
      </c>
      <c r="S28" s="10">
        <f t="shared" si="4"/>
        <v>30.003542678298025</v>
      </c>
      <c r="T28" s="10"/>
      <c r="U28" s="18">
        <f t="shared" si="10"/>
        <v>0.8113094607373974</v>
      </c>
      <c r="V28" s="6">
        <v>263.83449999999999</v>
      </c>
      <c r="W28" s="6">
        <v>20.4661688595736</v>
      </c>
      <c r="X28" s="6">
        <v>89.321122969759003</v>
      </c>
      <c r="Y28" s="4">
        <v>89.614000000000004</v>
      </c>
      <c r="Z28" s="4">
        <v>40.770269742623398</v>
      </c>
      <c r="AA28" s="4">
        <v>94.210531848908204</v>
      </c>
      <c r="AB28" s="6">
        <v>581016.12199999997</v>
      </c>
      <c r="AC28" s="6">
        <v>0.76965255987438597</v>
      </c>
      <c r="AD28" s="6">
        <v>88.739372269722907</v>
      </c>
      <c r="AE28" s="4">
        <v>155184.11749999999</v>
      </c>
      <c r="AF28" s="4">
        <v>0.87062232222325497</v>
      </c>
      <c r="AG28" s="4">
        <v>84.536350751743896</v>
      </c>
      <c r="AH28" s="6">
        <v>259956.89050000001</v>
      </c>
      <c r="AI28" s="6">
        <v>0.89248707169490504</v>
      </c>
      <c r="AJ28" s="6">
        <v>83.349603789988606</v>
      </c>
      <c r="AL28" s="45">
        <f t="shared" si="5"/>
        <v>85.541775603818465</v>
      </c>
      <c r="AM28" s="22">
        <f t="shared" si="6"/>
        <v>2.3123668129085448</v>
      </c>
      <c r="AN28" s="37">
        <v>89.268606286766669</v>
      </c>
      <c r="AO28" s="22">
        <v>1.0360209495152237E-3</v>
      </c>
      <c r="AP28" s="12">
        <f t="shared" si="8"/>
        <v>1.0435673757838368</v>
      </c>
      <c r="AQ28" s="46">
        <f t="shared" si="9"/>
        <v>2.8209734625690357E-2</v>
      </c>
    </row>
    <row r="29" spans="1:43" x14ac:dyDescent="0.25">
      <c r="A29" s="2" t="s">
        <v>48</v>
      </c>
      <c r="B29" s="6">
        <v>2815.3645000000001</v>
      </c>
      <c r="C29" s="6">
        <v>9.1253090340710301</v>
      </c>
      <c r="D29" s="6">
        <v>0.107117185319521</v>
      </c>
      <c r="E29" s="4">
        <v>24363.039499999999</v>
      </c>
      <c r="F29" s="4">
        <v>2.4375499062656698</v>
      </c>
      <c r="G29" s="4">
        <v>1.9571030331484101</v>
      </c>
      <c r="H29" s="6">
        <v>17406.339</v>
      </c>
      <c r="I29" s="6">
        <v>2.93456556711102</v>
      </c>
      <c r="J29" s="6">
        <v>1.3969338998685801</v>
      </c>
      <c r="K29" s="10">
        <v>210515.94500000001</v>
      </c>
      <c r="L29" s="10">
        <v>1.06455467324853</v>
      </c>
      <c r="M29" s="18">
        <f t="shared" si="0"/>
        <v>1.06455467324853E-2</v>
      </c>
      <c r="N29" s="10">
        <v>16.559093701513898</v>
      </c>
      <c r="O29" s="10">
        <f t="shared" si="1"/>
        <v>207649.16150000002</v>
      </c>
      <c r="P29" s="18">
        <f t="shared" si="7"/>
        <v>7.4499346755053708E-2</v>
      </c>
      <c r="Q29" s="10">
        <f t="shared" si="2"/>
        <v>217944.96844105574</v>
      </c>
      <c r="R29" s="18">
        <f t="shared" si="3"/>
        <v>5698.3700520076663</v>
      </c>
      <c r="S29" s="10">
        <f t="shared" si="4"/>
        <v>25.396775477889406</v>
      </c>
      <c r="T29" s="10"/>
      <c r="U29" s="18">
        <f t="shared" si="10"/>
        <v>0.6642433481690091</v>
      </c>
      <c r="V29" s="6">
        <v>266.339</v>
      </c>
      <c r="W29" s="6">
        <v>25.069075154595701</v>
      </c>
      <c r="X29" s="6">
        <v>90.169020998552696</v>
      </c>
      <c r="Y29" s="4">
        <v>69.087000000000003</v>
      </c>
      <c r="Z29" s="4">
        <v>40.4235955350522</v>
      </c>
      <c r="AA29" s="4">
        <v>72.630649383416895</v>
      </c>
      <c r="AB29" s="6">
        <v>576703.76049999997</v>
      </c>
      <c r="AC29" s="6">
        <v>0.78576740984587601</v>
      </c>
      <c r="AD29" s="6">
        <v>88.080739508909303</v>
      </c>
      <c r="AE29" s="4">
        <v>154264.55600000001</v>
      </c>
      <c r="AF29" s="4">
        <v>1.30166985995402</v>
      </c>
      <c r="AG29" s="4">
        <v>84.035420793484406</v>
      </c>
      <c r="AH29" s="6">
        <v>258563.4215</v>
      </c>
      <c r="AI29" s="6">
        <v>0.89223405431467095</v>
      </c>
      <c r="AJ29" s="6">
        <v>82.902817829361695</v>
      </c>
      <c r="AL29" s="45">
        <f t="shared" si="5"/>
        <v>85.006326043918477</v>
      </c>
      <c r="AM29" s="22">
        <f t="shared" si="6"/>
        <v>2.2225677318322012</v>
      </c>
      <c r="AN29" s="37">
        <v>89.221169558789214</v>
      </c>
      <c r="AO29" s="22">
        <v>1.0421925831984439E-3</v>
      </c>
      <c r="AP29" s="12">
        <f t="shared" si="8"/>
        <v>1.0495827041471377</v>
      </c>
      <c r="AQ29" s="46">
        <f t="shared" si="9"/>
        <v>2.7442297432398642E-2</v>
      </c>
    </row>
    <row r="30" spans="1:43" x14ac:dyDescent="0.25">
      <c r="A30" s="2" t="s">
        <v>64</v>
      </c>
      <c r="B30" s="6">
        <v>2527.8175000000001</v>
      </c>
      <c r="C30" s="6">
        <v>9.6623076767668294</v>
      </c>
      <c r="D30" s="6">
        <v>8.1472556375819197E-2</v>
      </c>
      <c r="E30" s="4">
        <v>20342.982499999998</v>
      </c>
      <c r="F30" s="4">
        <v>3.5359673284727302</v>
      </c>
      <c r="G30" s="4">
        <v>1.6228837950817301</v>
      </c>
      <c r="H30" s="6">
        <v>14547.205</v>
      </c>
      <c r="I30" s="6">
        <v>4.2728815428492899</v>
      </c>
      <c r="J30" s="6">
        <v>1.16248753674004</v>
      </c>
      <c r="K30" s="10">
        <v>175691.23</v>
      </c>
      <c r="L30" s="10">
        <v>0.97115476155346403</v>
      </c>
      <c r="M30" s="18">
        <f t="shared" si="0"/>
        <v>9.7115476155346398E-3</v>
      </c>
      <c r="N30" s="10">
        <v>13.7819781348155</v>
      </c>
      <c r="O30" s="10">
        <f t="shared" si="1"/>
        <v>172824.44650000002</v>
      </c>
      <c r="P30" s="18">
        <f t="shared" si="7"/>
        <v>7.4371628722147809E-2</v>
      </c>
      <c r="Q30" s="10">
        <f t="shared" si="2"/>
        <v>180296.85294184304</v>
      </c>
      <c r="R30" s="18">
        <f t="shared" si="3"/>
        <v>4788.3676708174698</v>
      </c>
      <c r="S30" s="10">
        <f t="shared" si="4"/>
        <v>21.009701330968937</v>
      </c>
      <c r="T30" s="10"/>
      <c r="U30" s="18">
        <f t="shared" si="10"/>
        <v>0.5581611364473168</v>
      </c>
      <c r="V30" s="6">
        <v>270.84449999999998</v>
      </c>
      <c r="W30" s="6">
        <v>25.003292268316802</v>
      </c>
      <c r="X30" s="6">
        <v>91.694357220844495</v>
      </c>
      <c r="Y30" s="4">
        <v>161.20500000000001</v>
      </c>
      <c r="Z30" s="4">
        <v>26.804790627691499</v>
      </c>
      <c r="AA30" s="4">
        <v>169.47361781310099</v>
      </c>
      <c r="AB30" s="6">
        <v>580573.80350000004</v>
      </c>
      <c r="AC30" s="6">
        <v>0.64173788053779202</v>
      </c>
      <c r="AD30" s="6">
        <v>88.671816371449097</v>
      </c>
      <c r="AE30" s="4">
        <v>155253.49400000001</v>
      </c>
      <c r="AF30" s="4">
        <v>1.2762555715805499</v>
      </c>
      <c r="AG30" s="4">
        <v>84.574143511933599</v>
      </c>
      <c r="AH30" s="6">
        <v>259997.73449999999</v>
      </c>
      <c r="AI30" s="6">
        <v>0.81997572513919204</v>
      </c>
      <c r="AJ30" s="6">
        <v>83.362699542944696</v>
      </c>
      <c r="AL30" s="45">
        <f t="shared" si="5"/>
        <v>85.536219808775797</v>
      </c>
      <c r="AM30" s="22">
        <f t="shared" si="6"/>
        <v>2.2716915100700263</v>
      </c>
      <c r="AN30" s="37">
        <v>89.234547289951877</v>
      </c>
      <c r="AO30" s="22">
        <v>1.0400615899382639E-3</v>
      </c>
      <c r="AP30" s="12">
        <f t="shared" si="8"/>
        <v>1.0432369759786444</v>
      </c>
      <c r="AQ30" s="46">
        <f t="shared" si="9"/>
        <v>2.7706541332327573E-2</v>
      </c>
    </row>
    <row r="31" spans="1:43" x14ac:dyDescent="0.25">
      <c r="A31" s="2" t="s">
        <v>5</v>
      </c>
      <c r="B31" s="6">
        <v>2302.6925000000001</v>
      </c>
      <c r="C31" s="6">
        <v>11.162161189791499</v>
      </c>
      <c r="D31" s="6">
        <v>6.1394979176436597E-2</v>
      </c>
      <c r="E31" s="4">
        <v>16364.1895</v>
      </c>
      <c r="F31" s="4">
        <v>2.9814403011291701</v>
      </c>
      <c r="G31" s="4">
        <v>1.2920951607700599</v>
      </c>
      <c r="H31" s="6">
        <v>11636.673500000001</v>
      </c>
      <c r="I31" s="6">
        <v>4.1618135341044296</v>
      </c>
      <c r="J31" s="6">
        <v>0.92382662579776498</v>
      </c>
      <c r="K31" s="10">
        <v>140301.95300000001</v>
      </c>
      <c r="L31" s="10">
        <v>1.27249967000362</v>
      </c>
      <c r="M31" s="18">
        <f t="shared" si="0"/>
        <v>1.27249967000362E-2</v>
      </c>
      <c r="N31" s="10">
        <v>10.959841268773699</v>
      </c>
      <c r="O31" s="10">
        <f t="shared" si="1"/>
        <v>137435.16950000002</v>
      </c>
      <c r="P31" s="18">
        <f t="shared" si="7"/>
        <v>7.4824798982103091E-2</v>
      </c>
      <c r="Q31" s="10">
        <f t="shared" si="2"/>
        <v>143171.40918694984</v>
      </c>
      <c r="R31" s="18">
        <f t="shared" si="3"/>
        <v>3881.8250366171364</v>
      </c>
      <c r="S31" s="10">
        <f t="shared" si="4"/>
        <v>16.683533278986417</v>
      </c>
      <c r="T31" s="10"/>
      <c r="U31" s="18">
        <f t="shared" si="10"/>
        <v>0.45248311336223612</v>
      </c>
      <c r="V31" s="6">
        <v>284.86750000000001</v>
      </c>
      <c r="W31" s="6">
        <v>24.312098079739499</v>
      </c>
      <c r="X31" s="6">
        <v>96.441841372480994</v>
      </c>
      <c r="Y31" s="4">
        <v>86.108999999999995</v>
      </c>
      <c r="Z31" s="4">
        <v>47.928550528628797</v>
      </c>
      <c r="AA31" s="4">
        <v>90.525751411360204</v>
      </c>
      <c r="AB31" s="6">
        <v>582348.75399999996</v>
      </c>
      <c r="AC31" s="6">
        <v>0.74484592178058195</v>
      </c>
      <c r="AD31" s="6">
        <v>88.942906944009593</v>
      </c>
      <c r="AE31" s="4">
        <v>155068.95449999999</v>
      </c>
      <c r="AF31" s="4">
        <v>1.1439375116813699</v>
      </c>
      <c r="AG31" s="4">
        <v>84.473615853878897</v>
      </c>
      <c r="AH31" s="6">
        <v>260915.71950000001</v>
      </c>
      <c r="AI31" s="6">
        <v>1.2100931479916099</v>
      </c>
      <c r="AJ31" s="6">
        <v>83.657031752750598</v>
      </c>
      <c r="AL31" s="45">
        <f t="shared" si="5"/>
        <v>85.69118485021302</v>
      </c>
      <c r="AM31" s="22">
        <f t="shared" si="6"/>
        <v>2.3233560252384065</v>
      </c>
      <c r="AN31" s="37">
        <v>89.267745181515593</v>
      </c>
      <c r="AO31" s="22">
        <v>1.0368945967098955E-3</v>
      </c>
      <c r="AP31" s="12">
        <f t="shared" si="8"/>
        <v>1.0417377859525965</v>
      </c>
      <c r="AQ31" s="46">
        <f t="shared" si="9"/>
        <v>2.8244772062034181E-2</v>
      </c>
    </row>
    <row r="32" spans="1:43" x14ac:dyDescent="0.25">
      <c r="A32" s="2" t="s">
        <v>34</v>
      </c>
      <c r="B32" s="6">
        <v>2148.9355</v>
      </c>
      <c r="C32" s="6">
        <v>12.055113385006599</v>
      </c>
      <c r="D32" s="6">
        <v>4.7682294945696098E-2</v>
      </c>
      <c r="E32" s="4">
        <v>13015.728999999999</v>
      </c>
      <c r="F32" s="4">
        <v>3.1734765373039</v>
      </c>
      <c r="G32" s="4">
        <v>1.0137110689508599</v>
      </c>
      <c r="H32" s="6">
        <v>9126.0450000000001</v>
      </c>
      <c r="I32" s="6">
        <v>4.1192450173914699</v>
      </c>
      <c r="J32" s="6">
        <v>0.71795739371845202</v>
      </c>
      <c r="K32" s="10">
        <v>110306.8325</v>
      </c>
      <c r="L32" s="10">
        <v>1.8700159613693901</v>
      </c>
      <c r="M32" s="18">
        <f t="shared" si="0"/>
        <v>1.8700159613693902E-2</v>
      </c>
      <c r="N32" s="10">
        <v>8.5678643045531704</v>
      </c>
      <c r="O32" s="10">
        <f t="shared" si="1"/>
        <v>107440.049</v>
      </c>
      <c r="P32" s="18">
        <f t="shared" si="7"/>
        <v>7.6069185425333904E-2</v>
      </c>
      <c r="Q32" s="10">
        <f t="shared" si="2"/>
        <v>112349.95406835809</v>
      </c>
      <c r="R32" s="18">
        <f t="shared" si="3"/>
        <v>3401.8017433187374</v>
      </c>
      <c r="S32" s="10">
        <f t="shared" si="4"/>
        <v>13.09195885013961</v>
      </c>
      <c r="T32" s="10"/>
      <c r="U32" s="18">
        <f t="shared" si="10"/>
        <v>0.39650506146509479</v>
      </c>
      <c r="V32" s="6">
        <v>287.86950000000002</v>
      </c>
      <c r="W32" s="6">
        <v>25.005128932506</v>
      </c>
      <c r="X32" s="6">
        <v>97.458167937639104</v>
      </c>
      <c r="Y32" s="4">
        <v>75.596000000000004</v>
      </c>
      <c r="Z32" s="4">
        <v>59.930136226549898</v>
      </c>
      <c r="AA32" s="4">
        <v>79.473512683844802</v>
      </c>
      <c r="AB32" s="6">
        <v>582437.61549999996</v>
      </c>
      <c r="AC32" s="6">
        <v>0.72405555199733695</v>
      </c>
      <c r="AD32" s="6">
        <v>88.956478880192407</v>
      </c>
      <c r="AE32" s="4">
        <v>154021.57800000001</v>
      </c>
      <c r="AF32" s="4">
        <v>1.0068620192365401</v>
      </c>
      <c r="AG32" s="4">
        <v>83.903058836836706</v>
      </c>
      <c r="AH32" s="6">
        <v>259272.973</v>
      </c>
      <c r="AI32" s="6">
        <v>0.96232349929768002</v>
      </c>
      <c r="AJ32" s="6">
        <v>83.130320305944807</v>
      </c>
      <c r="AL32" s="45">
        <f t="shared" si="5"/>
        <v>85.329952674324645</v>
      </c>
      <c r="AM32" s="22">
        <f t="shared" si="6"/>
        <v>2.5836731540793481</v>
      </c>
      <c r="AN32" s="37">
        <v>89.229447983735952</v>
      </c>
      <c r="AO32" s="22">
        <v>1.0397836181207927E-3</v>
      </c>
      <c r="AP32" s="12">
        <f t="shared" si="8"/>
        <v>1.045699021119751</v>
      </c>
      <c r="AQ32" s="46">
        <f t="shared" si="9"/>
        <v>3.1662324934240475E-2</v>
      </c>
    </row>
    <row r="33" spans="1:43" s="9" customFormat="1" x14ac:dyDescent="0.25">
      <c r="A33" s="7" t="s">
        <v>57</v>
      </c>
      <c r="B33" s="8">
        <v>5294.1305000000002</v>
      </c>
      <c r="C33" s="8">
        <v>4.5853423221389296</v>
      </c>
      <c r="D33" s="8">
        <v>0.32818377376684799</v>
      </c>
      <c r="E33" s="8">
        <v>71453.2255</v>
      </c>
      <c r="F33" s="8">
        <v>1.28106712941588</v>
      </c>
      <c r="G33" s="8">
        <v>5.8720838618626701</v>
      </c>
      <c r="H33" s="8">
        <v>51609.659</v>
      </c>
      <c r="I33" s="8">
        <v>1.5859478705921799</v>
      </c>
      <c r="J33" s="8">
        <v>4.20157473899034</v>
      </c>
      <c r="K33" s="8">
        <v>624683.353</v>
      </c>
      <c r="L33" s="8">
        <v>0.93410772842827705</v>
      </c>
      <c r="M33" s="8">
        <f t="shared" si="0"/>
        <v>9.3410772842827706E-3</v>
      </c>
      <c r="N33" s="8">
        <v>49.5870956815996</v>
      </c>
      <c r="O33" s="8">
        <f t="shared" si="1"/>
        <v>621816.56949999998</v>
      </c>
      <c r="P33" s="8">
        <f t="shared" si="7"/>
        <v>7.4324159776799001E-2</v>
      </c>
      <c r="Q33" s="8">
        <f t="shared" si="2"/>
        <v>647856.09603314626</v>
      </c>
      <c r="R33" s="8">
        <f t="shared" si="3"/>
        <v>19465.560213024455</v>
      </c>
      <c r="S33" s="8">
        <f t="shared" si="4"/>
        <v>75.493625435017506</v>
      </c>
      <c r="T33" s="8"/>
      <c r="U33" s="8">
        <f t="shared" si="10"/>
        <v>2.2688632508523661</v>
      </c>
      <c r="V33" s="8">
        <v>302.88650000000001</v>
      </c>
      <c r="W33" s="8">
        <v>23.861195698950301</v>
      </c>
      <c r="X33" s="8">
        <v>102.542170612183</v>
      </c>
      <c r="Y33" s="8">
        <v>92.618499999999997</v>
      </c>
      <c r="Z33" s="8">
        <v>30.149415706650199</v>
      </c>
      <c r="AA33" s="8">
        <v>97.369140358070297</v>
      </c>
      <c r="AB33" s="8">
        <v>577360.76150000002</v>
      </c>
      <c r="AC33" s="8">
        <v>0.957162775898866</v>
      </c>
      <c r="AD33" s="8">
        <v>88.181084153598107</v>
      </c>
      <c r="AE33" s="8">
        <v>152962.0655</v>
      </c>
      <c r="AF33" s="8">
        <v>0.93400895598115896</v>
      </c>
      <c r="AG33" s="8">
        <v>83.325890749220605</v>
      </c>
      <c r="AH33" s="8">
        <v>256916.94949999999</v>
      </c>
      <c r="AI33" s="8">
        <v>0.79699263651920205</v>
      </c>
      <c r="AJ33" s="8">
        <v>82.374911880850902</v>
      </c>
      <c r="AL33" s="47">
        <f t="shared" si="5"/>
        <v>84.627295594556543</v>
      </c>
      <c r="AM33" s="36">
        <f t="shared" si="6"/>
        <v>2.5427216447214578</v>
      </c>
      <c r="AN33" s="36">
        <v>88.171193935565412</v>
      </c>
      <c r="AO33" s="36"/>
      <c r="AP33" s="36">
        <f t="shared" si="8"/>
        <v>1.0418765401412262</v>
      </c>
      <c r="AQ33" s="50">
        <f t="shared" si="9"/>
        <v>3.130434466955842E-2</v>
      </c>
    </row>
    <row r="34" spans="1:43" x14ac:dyDescent="0.25">
      <c r="A34" s="2" t="s">
        <v>85</v>
      </c>
      <c r="B34" s="6">
        <v>1958.7349999999999</v>
      </c>
      <c r="C34" s="6">
        <v>7.3964181310448902</v>
      </c>
      <c r="D34" s="6">
        <v>3.07194288841252E-2</v>
      </c>
      <c r="E34" s="4">
        <v>10136.379000000001</v>
      </c>
      <c r="F34" s="4">
        <v>4.4997781754637698</v>
      </c>
      <c r="G34" s="4">
        <v>0.77432785544734295</v>
      </c>
      <c r="H34" s="6">
        <v>7062.2145</v>
      </c>
      <c r="I34" s="6">
        <v>6.1348663124542702</v>
      </c>
      <c r="J34" s="6">
        <v>0.54872518744943899</v>
      </c>
      <c r="K34" s="10">
        <v>85786.4185</v>
      </c>
      <c r="L34" s="10">
        <v>1.85406153311845</v>
      </c>
      <c r="M34" s="18">
        <f t="shared" si="0"/>
        <v>1.85406153311845E-2</v>
      </c>
      <c r="N34" s="10">
        <v>6.6124707450857301</v>
      </c>
      <c r="O34" s="10">
        <f t="shared" si="1"/>
        <v>82919.634999999995</v>
      </c>
      <c r="P34" s="18">
        <f t="shared" si="7"/>
        <v>7.6030121784429333E-2</v>
      </c>
      <c r="Q34" s="10">
        <f t="shared" si="2"/>
        <v>86212.830328897209</v>
      </c>
      <c r="R34" s="18">
        <f t="shared" si="3"/>
        <v>2497.0299302880571</v>
      </c>
      <c r="S34" s="10">
        <f t="shared" si="4"/>
        <v>10.046241997867204</v>
      </c>
      <c r="T34" s="10"/>
      <c r="U34" s="18">
        <f t="shared" si="10"/>
        <v>0.29105395946140189</v>
      </c>
      <c r="V34" s="6">
        <v>290.87099999999998</v>
      </c>
      <c r="W34" s="6">
        <v>26.6763406064095</v>
      </c>
      <c r="X34" s="6">
        <v>98.474325227886396</v>
      </c>
      <c r="Y34" s="4">
        <v>121.658</v>
      </c>
      <c r="Z34" s="4">
        <v>37.9812246625904</v>
      </c>
      <c r="AA34" s="4">
        <v>127.89815077638001</v>
      </c>
      <c r="AB34" s="6">
        <v>584489.18050000002</v>
      </c>
      <c r="AC34" s="6">
        <v>0.73666292412586198</v>
      </c>
      <c r="AD34" s="6">
        <v>89.269817156665397</v>
      </c>
      <c r="AE34" s="4">
        <v>155611.88250000001</v>
      </c>
      <c r="AF34" s="4">
        <v>1.4332515877857599</v>
      </c>
      <c r="AG34" s="4">
        <v>84.769375191756694</v>
      </c>
      <c r="AH34" s="6">
        <v>260322.3315</v>
      </c>
      <c r="AI34" s="6">
        <v>1.16670357819912</v>
      </c>
      <c r="AJ34" s="6">
        <v>83.466774612043096</v>
      </c>
      <c r="AL34" s="45">
        <f t="shared" si="5"/>
        <v>85.835322320155058</v>
      </c>
      <c r="AM34" s="22">
        <f t="shared" si="6"/>
        <v>2.4860957549378053</v>
      </c>
      <c r="AN34" s="37">
        <v>89.244315648684804</v>
      </c>
      <c r="AO34" s="22">
        <v>1.0385486526536265E-3</v>
      </c>
      <c r="AP34" s="12">
        <f t="shared" si="8"/>
        <v>1.0397155068144863</v>
      </c>
      <c r="AQ34" s="46">
        <f t="shared" si="9"/>
        <v>3.0113855771757795E-2</v>
      </c>
    </row>
    <row r="35" spans="1:43" x14ac:dyDescent="0.25">
      <c r="A35" s="2" t="s">
        <v>19</v>
      </c>
      <c r="B35" s="6">
        <v>1875.3675000000001</v>
      </c>
      <c r="C35" s="6">
        <v>9.0204043458412002</v>
      </c>
      <c r="D35" s="6">
        <v>2.3284370951112399E-2</v>
      </c>
      <c r="E35" s="4">
        <v>7803.23</v>
      </c>
      <c r="F35" s="4">
        <v>5.7830678943406202</v>
      </c>
      <c r="G35" s="4">
        <v>0.58035466524729096</v>
      </c>
      <c r="H35" s="6">
        <v>5501.3665000000001</v>
      </c>
      <c r="I35" s="6">
        <v>4.6403303611755202</v>
      </c>
      <c r="J35" s="6">
        <v>0.42073708440968999</v>
      </c>
      <c r="K35" s="10">
        <v>65782.304999999993</v>
      </c>
      <c r="L35" s="10">
        <v>2.0437649391094102</v>
      </c>
      <c r="M35" s="18">
        <f t="shared" si="0"/>
        <v>2.04376493910941E-2</v>
      </c>
      <c r="N35" s="10">
        <v>5.0172319901138298</v>
      </c>
      <c r="O35" s="10">
        <f t="shared" si="1"/>
        <v>62915.521499999995</v>
      </c>
      <c r="P35" s="18">
        <f t="shared" si="7"/>
        <v>7.651485159320047E-2</v>
      </c>
      <c r="Q35" s="10">
        <f t="shared" si="2"/>
        <v>65013.307622672386</v>
      </c>
      <c r="R35" s="18">
        <f t="shared" si="3"/>
        <v>1822.0794532612049</v>
      </c>
      <c r="S35" s="10">
        <f t="shared" si="4"/>
        <v>7.5758958262646106</v>
      </c>
      <c r="T35" s="10"/>
      <c r="U35" s="18">
        <f t="shared" si="10"/>
        <v>0.21238561532560835</v>
      </c>
      <c r="V35" s="6">
        <v>262.83850000000001</v>
      </c>
      <c r="W35" s="6">
        <v>30.273803001418401</v>
      </c>
      <c r="X35" s="6">
        <v>88.983927347208194</v>
      </c>
      <c r="Y35" s="4">
        <v>163.709</v>
      </c>
      <c r="Z35" s="4">
        <v>32.564623995159103</v>
      </c>
      <c r="AA35" s="4">
        <v>172.106054393877</v>
      </c>
      <c r="AB35" s="6">
        <v>587348.54350000003</v>
      </c>
      <c r="AC35" s="6">
        <v>1.1397601484666999</v>
      </c>
      <c r="AD35" s="6">
        <v>89.706531506067293</v>
      </c>
      <c r="AE35" s="4">
        <v>156558.3805</v>
      </c>
      <c r="AF35" s="4">
        <v>0.92141272247580897</v>
      </c>
      <c r="AG35" s="4">
        <v>85.284978774151796</v>
      </c>
      <c r="AH35" s="6">
        <v>262221.766</v>
      </c>
      <c r="AI35" s="6">
        <v>0.75883396961375704</v>
      </c>
      <c r="AJ35" s="6">
        <v>84.075787562981006</v>
      </c>
      <c r="AL35" s="45">
        <f t="shared" si="5"/>
        <v>86.35576594773336</v>
      </c>
      <c r="AM35" s="22">
        <f t="shared" si="6"/>
        <v>2.4202283936963238</v>
      </c>
      <c r="AN35" s="37">
        <v>89.235117864380825</v>
      </c>
      <c r="AO35" s="22">
        <v>1.0390251129836668E-3</v>
      </c>
      <c r="AP35" s="12">
        <f t="shared" si="8"/>
        <v>1.03334290287449</v>
      </c>
      <c r="AQ35" s="46">
        <f t="shared" si="9"/>
        <v>2.8960730327026458E-2</v>
      </c>
    </row>
    <row r="36" spans="1:43" x14ac:dyDescent="0.25">
      <c r="A36" s="2" t="s">
        <v>54</v>
      </c>
      <c r="B36" s="6">
        <v>1773.5364999999999</v>
      </c>
      <c r="C36" s="6">
        <v>8.9391060448682609</v>
      </c>
      <c r="D36" s="6">
        <v>1.42026618393286E-2</v>
      </c>
      <c r="E36" s="4">
        <v>5987.6769999999997</v>
      </c>
      <c r="F36" s="4">
        <v>4.2117710887196997</v>
      </c>
      <c r="G36" s="4">
        <v>0.42941333771644102</v>
      </c>
      <c r="H36" s="6">
        <v>3996.529</v>
      </c>
      <c r="I36" s="6">
        <v>6.1758382223860604</v>
      </c>
      <c r="J36" s="6">
        <v>0.29734179094864899</v>
      </c>
      <c r="K36" s="10">
        <v>48291.125500000002</v>
      </c>
      <c r="L36" s="10">
        <v>2.1480334176278402</v>
      </c>
      <c r="M36" s="18">
        <f t="shared" si="0"/>
        <v>2.1480334176278402E-2</v>
      </c>
      <c r="N36" s="10">
        <v>3.6223885041193098</v>
      </c>
      <c r="O36" s="10">
        <f t="shared" si="1"/>
        <v>45424.342000000004</v>
      </c>
      <c r="P36" s="18">
        <f t="shared" si="7"/>
        <v>7.6799933320418956E-2</v>
      </c>
      <c r="Q36" s="10">
        <f t="shared" si="2"/>
        <v>47140.79588912685</v>
      </c>
      <c r="R36" s="18">
        <f t="shared" si="3"/>
        <v>1468.4968066578388</v>
      </c>
      <c r="S36" s="10">
        <f t="shared" si="4"/>
        <v>5.4932408745603203</v>
      </c>
      <c r="T36" s="10"/>
      <c r="U36" s="18">
        <f t="shared" si="10"/>
        <v>0.17116177340356181</v>
      </c>
      <c r="V36" s="6">
        <v>308.39449999999999</v>
      </c>
      <c r="W36" s="6">
        <v>24.310731097410301</v>
      </c>
      <c r="X36" s="6">
        <v>104.406903030867</v>
      </c>
      <c r="Y36" s="4">
        <v>70.588999999999999</v>
      </c>
      <c r="Z36" s="4">
        <v>43.0429056234603</v>
      </c>
      <c r="AA36" s="4">
        <v>74.209690814856899</v>
      </c>
      <c r="AB36" s="6">
        <v>587731.59699999995</v>
      </c>
      <c r="AC36" s="6">
        <v>1.0440645615375901</v>
      </c>
      <c r="AD36" s="6">
        <v>89.765035781333694</v>
      </c>
      <c r="AE36" s="4">
        <v>155425.59099999999</v>
      </c>
      <c r="AF36" s="4">
        <v>1.07848376512602</v>
      </c>
      <c r="AG36" s="4">
        <v>84.667893133928999</v>
      </c>
      <c r="AH36" s="6">
        <v>260846.405</v>
      </c>
      <c r="AI36" s="6">
        <v>0.77823346720124198</v>
      </c>
      <c r="AJ36" s="6">
        <v>83.634807544341299</v>
      </c>
      <c r="AL36" s="45">
        <f t="shared" si="5"/>
        <v>86.022578819868002</v>
      </c>
      <c r="AM36" s="22">
        <f t="shared" si="6"/>
        <v>2.6797144798368264</v>
      </c>
      <c r="AN36" s="37">
        <v>89.273122107167211</v>
      </c>
      <c r="AO36" s="22">
        <v>1.036630407789281E-3</v>
      </c>
      <c r="AP36" s="12">
        <f t="shared" si="8"/>
        <v>1.0377870941779817</v>
      </c>
      <c r="AQ36" s="46">
        <f t="shared" si="9"/>
        <v>3.2328411152217566E-2</v>
      </c>
    </row>
    <row r="37" spans="1:43" x14ac:dyDescent="0.25">
      <c r="A37" s="2" t="s">
        <v>51</v>
      </c>
      <c r="B37" s="6">
        <v>1701.1385</v>
      </c>
      <c r="C37" s="6">
        <v>10.132254189926901</v>
      </c>
      <c r="D37" s="6">
        <v>7.7459092170925701E-3</v>
      </c>
      <c r="E37" s="4">
        <v>4809.8625000000002</v>
      </c>
      <c r="F37" s="4">
        <v>6.1837349078057304</v>
      </c>
      <c r="G37" s="4">
        <v>0.33149227222560401</v>
      </c>
      <c r="H37" s="6">
        <v>3182.7824999999998</v>
      </c>
      <c r="I37" s="6">
        <v>7.2684958005796396</v>
      </c>
      <c r="J37" s="6">
        <v>0.23061532502100199</v>
      </c>
      <c r="K37" s="10">
        <v>37630.373500000002</v>
      </c>
      <c r="L37" s="10">
        <v>2.49068910537772</v>
      </c>
      <c r="M37" s="18">
        <f t="shared" si="0"/>
        <v>2.4906891053777202E-2</v>
      </c>
      <c r="N37" s="10">
        <v>2.7722411208051598</v>
      </c>
      <c r="O37" s="10">
        <f t="shared" si="1"/>
        <v>34763.590000000004</v>
      </c>
      <c r="P37" s="18">
        <f t="shared" si="7"/>
        <v>7.7827875620891329E-2</v>
      </c>
      <c r="Q37" s="10">
        <f t="shared" si="2"/>
        <v>35869.881545692486</v>
      </c>
      <c r="R37" s="18">
        <f t="shared" si="3"/>
        <v>985.36992120007471</v>
      </c>
      <c r="S37" s="10">
        <f t="shared" si="4"/>
        <v>4.1798594138263825</v>
      </c>
      <c r="T37" s="10"/>
      <c r="U37" s="18">
        <f t="shared" si="10"/>
        <v>0.11485826141641645</v>
      </c>
      <c r="V37" s="6">
        <v>291.87099999999998</v>
      </c>
      <c r="W37" s="6">
        <v>18.467438502106599</v>
      </c>
      <c r="X37" s="6">
        <v>98.812875049724497</v>
      </c>
      <c r="Y37" s="4">
        <v>102.129</v>
      </c>
      <c r="Z37" s="4">
        <v>46.7072820524739</v>
      </c>
      <c r="AA37" s="4">
        <v>107.367458289968</v>
      </c>
      <c r="AB37" s="6">
        <v>587175.09699999995</v>
      </c>
      <c r="AC37" s="6">
        <v>1.04548204149232</v>
      </c>
      <c r="AD37" s="6">
        <v>89.680040789287602</v>
      </c>
      <c r="AE37" s="4">
        <v>156051.64550000001</v>
      </c>
      <c r="AF37" s="4">
        <v>1.1237192267476299</v>
      </c>
      <c r="AG37" s="4">
        <v>85.008935527018707</v>
      </c>
      <c r="AH37" s="6">
        <v>263083.46999999997</v>
      </c>
      <c r="AI37" s="6">
        <v>0.93501707162052194</v>
      </c>
      <c r="AJ37" s="6">
        <v>84.352074476730806</v>
      </c>
      <c r="AL37" s="45">
        <f t="shared" si="5"/>
        <v>86.347016931012377</v>
      </c>
      <c r="AM37" s="22">
        <f t="shared" si="6"/>
        <v>2.3720107700317974</v>
      </c>
      <c r="AN37" s="37">
        <v>89.094862444854442</v>
      </c>
      <c r="AO37" s="22">
        <v>1.0372270172435498E-3</v>
      </c>
      <c r="AP37" s="12">
        <f t="shared" si="8"/>
        <v>1.0318232825117453</v>
      </c>
      <c r="AQ37" s="46">
        <f t="shared" si="9"/>
        <v>2.8344883768557424E-2</v>
      </c>
    </row>
    <row r="38" spans="1:43" x14ac:dyDescent="0.25">
      <c r="A38" s="2" t="s">
        <v>81</v>
      </c>
      <c r="B38" s="6">
        <v>1577.8515</v>
      </c>
      <c r="C38" s="6">
        <v>10.837152795010301</v>
      </c>
      <c r="D38" s="6" t="s">
        <v>16</v>
      </c>
      <c r="E38" s="4">
        <v>3602.1275000000001</v>
      </c>
      <c r="F38" s="4">
        <v>6.8748694356948796</v>
      </c>
      <c r="G38" s="4">
        <v>0.23108367814684599</v>
      </c>
      <c r="H38" s="6">
        <v>2252.2624999999998</v>
      </c>
      <c r="I38" s="6">
        <v>8.6340062136572904</v>
      </c>
      <c r="J38" s="6">
        <v>0.15431353929904401</v>
      </c>
      <c r="K38" s="10">
        <v>26744.445500000002</v>
      </c>
      <c r="L38" s="10">
        <v>2.3027497259779</v>
      </c>
      <c r="M38" s="18">
        <f t="shared" si="0"/>
        <v>2.3027497259778998E-2</v>
      </c>
      <c r="N38" s="10">
        <v>1.90413695665743</v>
      </c>
      <c r="O38" s="10">
        <f t="shared" si="1"/>
        <v>23877.662</v>
      </c>
      <c r="P38" s="18">
        <f t="shared" si="7"/>
        <v>7.7246945776162132E-2</v>
      </c>
      <c r="Q38" s="10">
        <f t="shared" si="2"/>
        <v>24580.467559429508</v>
      </c>
      <c r="R38" s="18">
        <f t="shared" si="3"/>
        <v>741.73179397435081</v>
      </c>
      <c r="S38" s="10">
        <f t="shared" si="4"/>
        <v>2.8643222195662239</v>
      </c>
      <c r="T38" s="10"/>
      <c r="U38" s="18">
        <f t="shared" si="10"/>
        <v>8.6454453433413986E-2</v>
      </c>
      <c r="V38" s="6">
        <v>287.36799999999999</v>
      </c>
      <c r="W38" s="6">
        <v>24.3806805468964</v>
      </c>
      <c r="X38" s="6">
        <v>97.288385201987296</v>
      </c>
      <c r="Y38" s="4">
        <v>108.63849999999999</v>
      </c>
      <c r="Z38" s="4">
        <v>30.2413035398116</v>
      </c>
      <c r="AA38" s="4">
        <v>114.210847236677</v>
      </c>
      <c r="AB38" s="6">
        <v>592004.85900000005</v>
      </c>
      <c r="AC38" s="6">
        <v>0.73183796137297397</v>
      </c>
      <c r="AD38" s="6">
        <v>90.417696823025196</v>
      </c>
      <c r="AE38" s="4">
        <v>156699.11249999999</v>
      </c>
      <c r="AF38" s="4">
        <v>1.16006779180637</v>
      </c>
      <c r="AG38" s="4">
        <v>85.361642352265704</v>
      </c>
      <c r="AH38" s="6">
        <v>263464.74800000002</v>
      </c>
      <c r="AI38" s="6">
        <v>0.90961622742116199</v>
      </c>
      <c r="AJ38" s="6">
        <v>84.474323093310005</v>
      </c>
      <c r="AL38" s="45">
        <f t="shared" si="5"/>
        <v>86.751220756200311</v>
      </c>
      <c r="AM38" s="22">
        <f t="shared" si="6"/>
        <v>2.6177750002980562</v>
      </c>
      <c r="AN38" s="37">
        <v>89.30462151355897</v>
      </c>
      <c r="AO38" s="22">
        <v>1.0363763860800079E-3</v>
      </c>
      <c r="AP38" s="12">
        <f t="shared" si="8"/>
        <v>1.0294336003009636</v>
      </c>
      <c r="AQ38" s="46">
        <f t="shared" si="9"/>
        <v>3.1063836556178483E-2</v>
      </c>
    </row>
    <row r="39" spans="1:43" x14ac:dyDescent="0.25">
      <c r="A39" s="2" t="s">
        <v>26</v>
      </c>
      <c r="B39" s="6">
        <v>1592.8235</v>
      </c>
      <c r="C39" s="6">
        <v>9.2289113911967409</v>
      </c>
      <c r="D39" s="6" t="s">
        <v>16</v>
      </c>
      <c r="E39" s="4">
        <v>3419.9315000000001</v>
      </c>
      <c r="F39" s="4">
        <v>7.1200183108036201</v>
      </c>
      <c r="G39" s="4">
        <v>0.21593627891872599</v>
      </c>
      <c r="H39" s="6">
        <v>2296.6889999999999</v>
      </c>
      <c r="I39" s="6">
        <v>9.8759673522593001</v>
      </c>
      <c r="J39" s="6">
        <v>0.15795647151261999</v>
      </c>
      <c r="K39" s="10">
        <v>25823.014500000001</v>
      </c>
      <c r="L39" s="10">
        <v>2.1110669763874301</v>
      </c>
      <c r="M39" s="18">
        <f t="shared" si="0"/>
        <v>2.1110669763874303E-2</v>
      </c>
      <c r="N39" s="10">
        <v>1.8306569475966701</v>
      </c>
      <c r="O39" s="10">
        <f t="shared" si="1"/>
        <v>22956.231</v>
      </c>
      <c r="P39" s="18">
        <f t="shared" si="7"/>
        <v>7.6697362272607261E-2</v>
      </c>
      <c r="Q39" s="10">
        <f t="shared" si="2"/>
        <v>23746.066617907469</v>
      </c>
      <c r="R39" s="18">
        <f t="shared" si="3"/>
        <v>717.88183862857989</v>
      </c>
      <c r="S39" s="10">
        <f t="shared" si="4"/>
        <v>2.7670908243110222</v>
      </c>
      <c r="T39" s="10"/>
      <c r="U39" s="18">
        <f t="shared" si="10"/>
        <v>8.3674483199513081E-2</v>
      </c>
      <c r="V39" s="6">
        <v>307.39049999999997</v>
      </c>
      <c r="W39" s="6">
        <v>20.577882154509599</v>
      </c>
      <c r="X39" s="6">
        <v>104.06699900974201</v>
      </c>
      <c r="Y39" s="4">
        <v>257.83</v>
      </c>
      <c r="Z39" s="4">
        <v>19.838686440565599</v>
      </c>
      <c r="AA39" s="4">
        <v>271.05476182966999</v>
      </c>
      <c r="AB39" s="6">
        <v>588343.45149999997</v>
      </c>
      <c r="AC39" s="6">
        <v>0.85361369827960198</v>
      </c>
      <c r="AD39" s="6">
        <v>89.858485140472894</v>
      </c>
      <c r="AE39" s="4">
        <v>156093.65849999999</v>
      </c>
      <c r="AF39" s="4">
        <v>1.01678685291355</v>
      </c>
      <c r="AG39" s="4">
        <v>85.031822055365495</v>
      </c>
      <c r="AH39" s="6">
        <v>261435.84950000001</v>
      </c>
      <c r="AI39" s="6">
        <v>0.84833729843658601</v>
      </c>
      <c r="AJ39" s="6">
        <v>83.823800286317393</v>
      </c>
      <c r="AL39" s="45">
        <f t="shared" si="5"/>
        <v>86.238035827385261</v>
      </c>
      <c r="AM39" s="22">
        <f t="shared" si="6"/>
        <v>2.6071145058731195</v>
      </c>
      <c r="AN39" s="37">
        <v>89.205154964444361</v>
      </c>
      <c r="AO39" s="22">
        <v>1.0401093875651948E-3</v>
      </c>
      <c r="AP39" s="12">
        <f t="shared" si="8"/>
        <v>1.0344061539504228</v>
      </c>
      <c r="AQ39" s="46">
        <f t="shared" si="9"/>
        <v>3.1271763829379719E-2</v>
      </c>
    </row>
    <row r="40" spans="1:43" x14ac:dyDescent="0.25">
      <c r="A40" s="2" t="s">
        <v>49</v>
      </c>
      <c r="B40" s="6">
        <v>1500.4690000000001</v>
      </c>
      <c r="C40" s="6">
        <v>9.8079808737333707</v>
      </c>
      <c r="D40" s="6" t="s">
        <v>16</v>
      </c>
      <c r="E40" s="4">
        <v>2167.3905</v>
      </c>
      <c r="F40" s="4">
        <v>9.9388624348002104</v>
      </c>
      <c r="G40" s="4">
        <v>0.111802606518736</v>
      </c>
      <c r="H40" s="6">
        <v>1345.7255</v>
      </c>
      <c r="I40" s="6">
        <v>12.4901266045061</v>
      </c>
      <c r="J40" s="6">
        <v>7.9978337559127602E-2</v>
      </c>
      <c r="K40" s="10">
        <v>15006.708000000001</v>
      </c>
      <c r="L40" s="10">
        <v>2.8744798641556701</v>
      </c>
      <c r="M40" s="18">
        <f t="shared" si="0"/>
        <v>2.8744798641556702E-2</v>
      </c>
      <c r="N40" s="10">
        <v>0.96810478728951899</v>
      </c>
      <c r="O40" s="10">
        <f t="shared" si="1"/>
        <v>12139.924500000001</v>
      </c>
      <c r="P40" s="18">
        <f t="shared" si="7"/>
        <v>7.9139676841896711E-2</v>
      </c>
      <c r="Q40" s="10">
        <f t="shared" si="2"/>
        <v>12496.011700802675</v>
      </c>
      <c r="R40" s="18">
        <f t="shared" si="3"/>
        <v>408.71089263738168</v>
      </c>
      <c r="S40" s="10">
        <f t="shared" si="4"/>
        <v>1.4561400788667236</v>
      </c>
      <c r="T40" s="10"/>
      <c r="U40" s="18">
        <f t="shared" si="10"/>
        <v>4.7636572679554436E-2</v>
      </c>
      <c r="V40" s="6">
        <v>259.83249999999998</v>
      </c>
      <c r="W40" s="6">
        <v>29.415063289570199</v>
      </c>
      <c r="X40" s="6">
        <v>87.966246582762807</v>
      </c>
      <c r="Y40" s="4">
        <v>72.594499999999996</v>
      </c>
      <c r="Z40" s="4">
        <v>44.954058896744598</v>
      </c>
      <c r="AA40" s="4">
        <v>76.318058052375406</v>
      </c>
      <c r="AB40" s="6">
        <v>593243.90049999999</v>
      </c>
      <c r="AC40" s="6">
        <v>0.91885436843262103</v>
      </c>
      <c r="AD40" s="6">
        <v>90.606937294610802</v>
      </c>
      <c r="AE40" s="4">
        <v>156340.557</v>
      </c>
      <c r="AF40" s="4">
        <v>0.69783110525763403</v>
      </c>
      <c r="AG40" s="4">
        <v>85.166319699404895</v>
      </c>
      <c r="AH40" s="6">
        <v>262463.62050000002</v>
      </c>
      <c r="AI40" s="6">
        <v>0.99457540580019699</v>
      </c>
      <c r="AJ40" s="6">
        <v>84.153333023349603</v>
      </c>
      <c r="AL40" s="45">
        <f t="shared" si="5"/>
        <v>86.6421966724551</v>
      </c>
      <c r="AM40" s="22">
        <f t="shared" si="6"/>
        <v>2.833832699389653</v>
      </c>
      <c r="AN40" s="37">
        <v>89.183577987016776</v>
      </c>
      <c r="AO40" s="22">
        <v>1.0442139485374779E-3</v>
      </c>
      <c r="AP40" s="12">
        <f t="shared" si="8"/>
        <v>1.0293319123032993</v>
      </c>
      <c r="AQ40" s="46">
        <f t="shared" si="9"/>
        <v>3.3666674328930439E-2</v>
      </c>
    </row>
    <row r="41" spans="1:43" x14ac:dyDescent="0.25">
      <c r="A41" s="2" t="s">
        <v>7</v>
      </c>
      <c r="B41" s="6">
        <v>1502.472</v>
      </c>
      <c r="C41" s="6">
        <v>9.8448904398017802</v>
      </c>
      <c r="D41" s="6" t="s">
        <v>16</v>
      </c>
      <c r="E41" s="4">
        <v>1734.6010000000001</v>
      </c>
      <c r="F41" s="4">
        <v>8.6689369618602807</v>
      </c>
      <c r="G41" s="4">
        <v>7.5821381144751995E-2</v>
      </c>
      <c r="H41" s="6">
        <v>973.84500000000003</v>
      </c>
      <c r="I41" s="6">
        <v>12.4338707452437</v>
      </c>
      <c r="J41" s="6">
        <v>4.9484477969677802E-2</v>
      </c>
      <c r="K41" s="10">
        <v>11176.7135</v>
      </c>
      <c r="L41" s="10">
        <v>4.0229395076420102</v>
      </c>
      <c r="M41" s="18">
        <f t="shared" si="0"/>
        <v>4.0229395076420101E-2</v>
      </c>
      <c r="N41" s="10">
        <v>0.66267982268265202</v>
      </c>
      <c r="O41" s="10">
        <f t="shared" si="1"/>
        <v>8309.93</v>
      </c>
      <c r="P41" s="18">
        <f t="shared" si="7"/>
        <v>8.399541195750454E-2</v>
      </c>
      <c r="Q41" s="10">
        <f t="shared" si="2"/>
        <v>8659.5755212632394</v>
      </c>
      <c r="R41" s="18">
        <f t="shared" si="3"/>
        <v>294.53348486196035</v>
      </c>
      <c r="S41" s="10">
        <f t="shared" si="4"/>
        <v>1.0090863616648689</v>
      </c>
      <c r="T41" s="10"/>
      <c r="U41" s="18">
        <f t="shared" si="10"/>
        <v>3.4328276933089187E-2</v>
      </c>
      <c r="V41" s="6">
        <v>301.38350000000003</v>
      </c>
      <c r="W41" s="6">
        <v>22.114442425672301</v>
      </c>
      <c r="X41" s="6">
        <v>102.03333022996</v>
      </c>
      <c r="Y41" s="4">
        <v>61.576999999999998</v>
      </c>
      <c r="Z41" s="4">
        <v>53.616837989388699</v>
      </c>
      <c r="AA41" s="4">
        <v>64.735442226217103</v>
      </c>
      <c r="AB41" s="6">
        <v>586824.69999999995</v>
      </c>
      <c r="AC41" s="6">
        <v>0.93581430298544199</v>
      </c>
      <c r="AD41" s="6">
        <v>89.626524185104202</v>
      </c>
      <c r="AE41" s="4">
        <v>154218.23149999999</v>
      </c>
      <c r="AF41" s="4">
        <v>1.2636954992549001</v>
      </c>
      <c r="AG41" s="4">
        <v>84.010185580993095</v>
      </c>
      <c r="AH41" s="6">
        <v>258922.0385</v>
      </c>
      <c r="AI41" s="6">
        <v>0.822572985463219</v>
      </c>
      <c r="AJ41" s="6">
        <v>83.017800682114199</v>
      </c>
      <c r="AL41" s="45">
        <f t="shared" si="5"/>
        <v>85.551503482737147</v>
      </c>
      <c r="AM41" s="22">
        <f t="shared" si="6"/>
        <v>2.9098169748193983</v>
      </c>
      <c r="AN41" s="37">
        <v>89.151136696263066</v>
      </c>
      <c r="AO41" s="22">
        <v>1.0451418098354635E-3</v>
      </c>
      <c r="AP41" s="12">
        <f t="shared" si="8"/>
        <v>1.0420756277445464</v>
      </c>
      <c r="AQ41" s="46">
        <f t="shared" si="9"/>
        <v>3.5443556306241394E-2</v>
      </c>
    </row>
    <row r="42" spans="1:43" x14ac:dyDescent="0.25">
      <c r="A42" s="2" t="s">
        <v>39</v>
      </c>
      <c r="B42" s="6">
        <v>1584.3295000000001</v>
      </c>
      <c r="C42" s="6">
        <v>12.6236539170671</v>
      </c>
      <c r="D42" s="6" t="s">
        <v>16</v>
      </c>
      <c r="E42" s="4">
        <v>1696.6605</v>
      </c>
      <c r="F42" s="4">
        <v>14.6221872983041</v>
      </c>
      <c r="G42" s="4">
        <v>7.2667086317124097E-2</v>
      </c>
      <c r="H42" s="6">
        <v>1060.2025000000001</v>
      </c>
      <c r="I42" s="6">
        <v>12.181252966446699</v>
      </c>
      <c r="J42" s="6">
        <v>5.6565713687861202E-2</v>
      </c>
      <c r="K42" s="10">
        <v>11517.3835</v>
      </c>
      <c r="L42" s="10">
        <v>4.6596829211168602</v>
      </c>
      <c r="M42" s="18">
        <f t="shared" si="0"/>
        <v>4.6596829211168603E-2</v>
      </c>
      <c r="N42" s="10">
        <v>0.68984673446088596</v>
      </c>
      <c r="O42" s="10">
        <f t="shared" si="1"/>
        <v>8650.6</v>
      </c>
      <c r="P42" s="18">
        <f t="shared" si="7"/>
        <v>8.722436296259789E-2</v>
      </c>
      <c r="Q42" s="10">
        <f t="shared" si="2"/>
        <v>8919.1915697246313</v>
      </c>
      <c r="R42" s="18">
        <f t="shared" si="3"/>
        <v>302.67937390110626</v>
      </c>
      <c r="S42" s="10">
        <f t="shared" si="4"/>
        <v>1.0393390008535275</v>
      </c>
      <c r="T42" s="10"/>
      <c r="U42" s="18">
        <f t="shared" si="10"/>
        <v>3.5277722811075198E-2</v>
      </c>
      <c r="V42" s="6">
        <v>280.85750000000002</v>
      </c>
      <c r="W42" s="6">
        <v>28.9275508257432</v>
      </c>
      <c r="X42" s="6">
        <v>95.084256586910001</v>
      </c>
      <c r="Y42" s="4">
        <v>112.642</v>
      </c>
      <c r="Z42" s="4">
        <v>38.247455336377499</v>
      </c>
      <c r="AA42" s="4">
        <v>118.419697017483</v>
      </c>
      <c r="AB42" s="6">
        <v>592691.20799999998</v>
      </c>
      <c r="AC42" s="6">
        <v>0.93154685535099602</v>
      </c>
      <c r="AD42" s="6">
        <v>90.522523827150906</v>
      </c>
      <c r="AE42" s="4">
        <v>155929.318</v>
      </c>
      <c r="AF42" s="4">
        <v>1.52904425151616</v>
      </c>
      <c r="AG42" s="4">
        <v>84.942297776885596</v>
      </c>
      <c r="AH42" s="6">
        <v>261404.7225</v>
      </c>
      <c r="AI42" s="6">
        <v>0.88555026084524702</v>
      </c>
      <c r="AJ42" s="6">
        <v>83.813820081091194</v>
      </c>
      <c r="AL42" s="45">
        <f t="shared" si="5"/>
        <v>86.426213895042565</v>
      </c>
      <c r="AM42" s="22">
        <f t="shared" si="6"/>
        <v>2.9329372958854107</v>
      </c>
      <c r="AN42" s="37">
        <v>89.109652321906154</v>
      </c>
      <c r="AO42" s="22">
        <v>1.0415689120355412E-3</v>
      </c>
      <c r="AP42" s="12">
        <f t="shared" si="8"/>
        <v>1.0310488948425116</v>
      </c>
      <c r="AQ42" s="46">
        <f t="shared" si="9"/>
        <v>3.4989406577653454E-2</v>
      </c>
    </row>
    <row r="43" spans="1:43" x14ac:dyDescent="0.25">
      <c r="A43" s="2" t="s">
        <v>9</v>
      </c>
      <c r="B43" s="6">
        <v>1476.5074999999999</v>
      </c>
      <c r="C43" s="6">
        <v>10.4798369503864</v>
      </c>
      <c r="D43" s="6" t="s">
        <v>16</v>
      </c>
      <c r="E43" s="4">
        <v>1581.8415</v>
      </c>
      <c r="F43" s="4">
        <v>12.8829235290375</v>
      </c>
      <c r="G43" s="4">
        <v>6.3121271743952906E-2</v>
      </c>
      <c r="H43" s="6">
        <v>909.95100000000002</v>
      </c>
      <c r="I43" s="6">
        <v>10.470260857971899</v>
      </c>
      <c r="J43" s="6">
        <v>4.4245228628536498E-2</v>
      </c>
      <c r="K43" s="10">
        <v>9928.6810000000005</v>
      </c>
      <c r="L43" s="10">
        <v>3.7034597333432702</v>
      </c>
      <c r="M43" s="18">
        <f t="shared" si="0"/>
        <v>3.7034597333432701E-2</v>
      </c>
      <c r="N43" s="10">
        <v>0.56315480191807499</v>
      </c>
      <c r="O43" s="10">
        <f t="shared" si="1"/>
        <v>7061.8975000000009</v>
      </c>
      <c r="P43" s="18">
        <f t="shared" si="7"/>
        <v>8.2512946871055967E-2</v>
      </c>
      <c r="Q43" s="10">
        <f t="shared" si="2"/>
        <v>7304.9799917564151</v>
      </c>
      <c r="R43" s="18">
        <f t="shared" si="3"/>
        <v>255.07621158747912</v>
      </c>
      <c r="S43" s="10">
        <f t="shared" si="4"/>
        <v>0.85123753050205264</v>
      </c>
      <c r="T43" s="10"/>
      <c r="U43" s="18">
        <f t="shared" si="10"/>
        <v>2.9729178290638845E-2</v>
      </c>
      <c r="V43" s="6">
        <v>282.86200000000002</v>
      </c>
      <c r="W43" s="6">
        <v>20.5724541226373</v>
      </c>
      <c r="X43" s="6">
        <v>95.762879704784496</v>
      </c>
      <c r="Y43" s="4">
        <v>87.108999999999995</v>
      </c>
      <c r="Z43" s="4">
        <v>37.313263283345599</v>
      </c>
      <c r="AA43" s="4">
        <v>91.577043975567904</v>
      </c>
      <c r="AB43" s="6">
        <v>592297.29650000005</v>
      </c>
      <c r="AC43" s="6">
        <v>1.11783596202665</v>
      </c>
      <c r="AD43" s="6">
        <v>90.462361194968594</v>
      </c>
      <c r="AE43" s="4">
        <v>155387.32999999999</v>
      </c>
      <c r="AF43" s="4">
        <v>0.89030132026199205</v>
      </c>
      <c r="AG43" s="4">
        <v>84.647050502813002</v>
      </c>
      <c r="AH43" s="6">
        <v>260813.79199999999</v>
      </c>
      <c r="AI43" s="6">
        <v>0.683257669312205</v>
      </c>
      <c r="AJ43" s="6">
        <v>83.624350885073</v>
      </c>
      <c r="AL43" s="45">
        <f t="shared" si="5"/>
        <v>86.244587527618194</v>
      </c>
      <c r="AM43" s="22">
        <f t="shared" si="6"/>
        <v>3.0114990352289328</v>
      </c>
      <c r="AN43" s="37">
        <v>89.213272535679778</v>
      </c>
      <c r="AO43" s="22">
        <v>1.0405765795900906E-3</v>
      </c>
      <c r="AP43" s="12">
        <f t="shared" si="8"/>
        <v>1.0344216964004949</v>
      </c>
      <c r="AQ43" s="46">
        <f t="shared" si="9"/>
        <v>3.6120065082664805E-2</v>
      </c>
    </row>
    <row r="44" spans="1:43" s="9" customFormat="1" x14ac:dyDescent="0.25">
      <c r="A44" s="7" t="s">
        <v>57</v>
      </c>
      <c r="B44" s="8">
        <v>5370.5195000000003</v>
      </c>
      <c r="C44" s="8">
        <v>5.7303410641851897</v>
      </c>
      <c r="D44" s="8">
        <v>0.33499646025072899</v>
      </c>
      <c r="E44" s="8">
        <v>73155.629499999995</v>
      </c>
      <c r="F44" s="8">
        <v>1.4998438854368701</v>
      </c>
      <c r="G44" s="8">
        <v>6.0136182151720101</v>
      </c>
      <c r="H44" s="8">
        <v>52652.900500000003</v>
      </c>
      <c r="I44" s="8">
        <v>1.7892128957809399</v>
      </c>
      <c r="J44" s="8">
        <v>4.2871195842266099</v>
      </c>
      <c r="K44" s="8">
        <v>640787.03700000001</v>
      </c>
      <c r="L44" s="8">
        <v>0.91501736555087898</v>
      </c>
      <c r="M44" s="8">
        <f t="shared" si="0"/>
        <v>9.1501736555087906E-3</v>
      </c>
      <c r="N44" s="8">
        <v>50.871292595130498</v>
      </c>
      <c r="O44" s="8">
        <f t="shared" si="1"/>
        <v>637920.25349999999</v>
      </c>
      <c r="P44" s="8">
        <f t="shared" si="7"/>
        <v>7.4300408340884444E-2</v>
      </c>
      <c r="Q44" s="8">
        <f t="shared" si="2"/>
        <v>651909.35977967107</v>
      </c>
      <c r="R44" s="8">
        <f t="shared" si="3"/>
        <v>22568.323412631937</v>
      </c>
      <c r="S44" s="8">
        <f t="shared" si="4"/>
        <v>75.965945718708753</v>
      </c>
      <c r="T44" s="8"/>
      <c r="U44" s="8">
        <f t="shared" si="10"/>
        <v>2.6303506896636031</v>
      </c>
      <c r="V44" s="8">
        <v>293.37849999999997</v>
      </c>
      <c r="W44" s="8">
        <v>24.009030789349602</v>
      </c>
      <c r="X44" s="8">
        <v>99.323238906145505</v>
      </c>
      <c r="Y44" s="8">
        <v>129.1635</v>
      </c>
      <c r="Z44" s="8">
        <v>40.858378028416098</v>
      </c>
      <c r="AA44" s="8">
        <v>135.78862711703999</v>
      </c>
      <c r="AB44" s="8">
        <v>592258.39099999995</v>
      </c>
      <c r="AC44" s="8">
        <v>0.93267970514234899</v>
      </c>
      <c r="AD44" s="8">
        <v>90.456419105726894</v>
      </c>
      <c r="AE44" s="8">
        <v>155546.424</v>
      </c>
      <c r="AF44" s="8">
        <v>1.6683885411460999</v>
      </c>
      <c r="AG44" s="8">
        <v>84.733716757086796</v>
      </c>
      <c r="AH44" s="8">
        <v>260885.48250000001</v>
      </c>
      <c r="AI44" s="8">
        <v>0.61182663179445096</v>
      </c>
      <c r="AJ44" s="8">
        <v>83.647336906943806</v>
      </c>
      <c r="AL44" s="47">
        <f t="shared" si="5"/>
        <v>86.279157589919166</v>
      </c>
      <c r="AM44" s="36">
        <f t="shared" si="6"/>
        <v>2.9868813862494763</v>
      </c>
      <c r="AN44" s="36">
        <v>88.171193935565412</v>
      </c>
      <c r="AO44" s="36"/>
      <c r="AP44" s="36">
        <f t="shared" si="8"/>
        <v>1.0219292399056445</v>
      </c>
      <c r="AQ44" s="50">
        <f t="shared" si="9"/>
        <v>3.5377969720637198E-2</v>
      </c>
    </row>
    <row r="45" spans="1:43" s="9" customFormat="1" ht="15.75" thickBot="1" x14ac:dyDescent="0.3">
      <c r="A45" s="7" t="s">
        <v>57</v>
      </c>
      <c r="B45" s="8">
        <v>5361.05</v>
      </c>
      <c r="C45" s="8">
        <v>6.7092784315789098</v>
      </c>
      <c r="D45" s="8">
        <v>0.33415193113450598</v>
      </c>
      <c r="E45" s="8">
        <v>74532.428499999995</v>
      </c>
      <c r="F45" s="8">
        <v>1.7043410617677099</v>
      </c>
      <c r="G45" s="8">
        <v>6.1280824411148203</v>
      </c>
      <c r="H45" s="8">
        <v>53854.461499999998</v>
      </c>
      <c r="I45" s="8">
        <v>1.6675549648046</v>
      </c>
      <c r="J45" s="8">
        <v>4.3856464831152504</v>
      </c>
      <c r="K45" s="8">
        <v>654284.20499999996</v>
      </c>
      <c r="L45" s="8">
        <v>0.78252524440879401</v>
      </c>
      <c r="M45" s="8">
        <f t="shared" si="0"/>
        <v>7.8252524440879396E-3</v>
      </c>
      <c r="N45" s="8">
        <v>51.947631492926</v>
      </c>
      <c r="O45" s="8">
        <f t="shared" si="1"/>
        <v>651417.42149999994</v>
      </c>
      <c r="P45" s="8">
        <f t="shared" si="7"/>
        <v>7.4148901391119126E-2</v>
      </c>
      <c r="Q45" s="8">
        <f t="shared" si="2"/>
        <v>652055.18554594205</v>
      </c>
      <c r="R45" s="8">
        <f t="shared" si="3"/>
        <v>22620.22531017198</v>
      </c>
      <c r="S45" s="8">
        <f t="shared" si="4"/>
        <v>75.982938559935448</v>
      </c>
      <c r="T45" s="8"/>
      <c r="U45" s="8">
        <f t="shared" si="10"/>
        <v>2.6363978094805063</v>
      </c>
      <c r="V45" s="8">
        <v>287.36799999999999</v>
      </c>
      <c r="W45" s="8">
        <v>25.930624622535198</v>
      </c>
      <c r="X45" s="8">
        <v>97.288385201987296</v>
      </c>
      <c r="Y45" s="8">
        <v>118.6515</v>
      </c>
      <c r="Z45" s="8">
        <v>34.444632295002698</v>
      </c>
      <c r="AA45" s="8">
        <v>124.737439682089</v>
      </c>
      <c r="AB45" s="8">
        <v>604572.53899999999</v>
      </c>
      <c r="AC45" s="8">
        <v>0.94830283272318106</v>
      </c>
      <c r="AD45" s="8">
        <v>92.3371754602923</v>
      </c>
      <c r="AE45" s="8">
        <v>159020.18350000001</v>
      </c>
      <c r="AF45" s="8">
        <v>1.28385032698073</v>
      </c>
      <c r="AG45" s="8">
        <v>86.626042829174693</v>
      </c>
      <c r="AH45" s="8">
        <v>266013.87900000002</v>
      </c>
      <c r="AI45" s="8">
        <v>0.74503767259276599</v>
      </c>
      <c r="AJ45" s="8">
        <v>85.291647298296894</v>
      </c>
      <c r="AL45" s="48">
        <f t="shared" si="5"/>
        <v>88.084955195921296</v>
      </c>
      <c r="AM45" s="49">
        <f t="shared" si="6"/>
        <v>3.0557253084172147</v>
      </c>
      <c r="AN45" s="49">
        <v>88.171193935565412</v>
      </c>
      <c r="AO45" s="49"/>
      <c r="AP45" s="49">
        <f t="shared" si="8"/>
        <v>1.0009790405121091</v>
      </c>
      <c r="AQ45" s="51">
        <f t="shared" si="9"/>
        <v>3.472462443200134E-2</v>
      </c>
    </row>
    <row r="53" spans="21:22" x14ac:dyDescent="0.25">
      <c r="V53" s="16" t="s">
        <v>133</v>
      </c>
    </row>
    <row r="54" spans="21:22" x14ac:dyDescent="0.25">
      <c r="U54" s="19">
        <v>8581.6</v>
      </c>
      <c r="V54">
        <f>U54*SQRT(((U4/T4)^2)+((U5/T5)^2)+((U6/T6)^2)+((U7/T7)^2)+((U8/T8)^2))</f>
        <v>5.7956306623997191</v>
      </c>
    </row>
  </sheetData>
  <mergeCells count="10">
    <mergeCell ref="B1:D1"/>
    <mergeCell ref="E1:G1"/>
    <mergeCell ref="H1:J1"/>
    <mergeCell ref="V1:X1"/>
    <mergeCell ref="Y1:AA1"/>
    <mergeCell ref="AL1:AQ1"/>
    <mergeCell ref="AB1:AD1"/>
    <mergeCell ref="AE1:AG1"/>
    <mergeCell ref="AH1:AJ1"/>
    <mergeCell ref="K1:T1"/>
  </mergeCells>
  <pageMargins left="0.7" right="0.7" top="0.75" bottom="0.75" header="0.3" footer="0.3"/>
  <pageSetup paperSize="9" orientation="portrait" horizontalDpi="4294967293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36"/>
  <sheetViews>
    <sheetView zoomScale="90" zoomScaleNormal="90" workbookViewId="0">
      <selection activeCell="U37" sqref="U37"/>
    </sheetView>
  </sheetViews>
  <sheetFormatPr defaultRowHeight="15" x14ac:dyDescent="0.25"/>
  <cols>
    <col min="1" max="1" width="18.28515625" bestFit="1" customWidth="1"/>
    <col min="2" max="2" width="18.28515625" customWidth="1"/>
    <col min="3" max="3" width="13.85546875" bestFit="1" customWidth="1"/>
    <col min="4" max="4" width="19.28515625" bestFit="1" customWidth="1"/>
    <col min="5" max="5" width="20.7109375" style="19" bestFit="1" customWidth="1"/>
    <col min="6" max="6" width="22.85546875" style="19" bestFit="1" customWidth="1"/>
    <col min="9" max="9" width="13.28515625" bestFit="1" customWidth="1"/>
    <col min="10" max="10" width="19.42578125" bestFit="1" customWidth="1"/>
    <col min="12" max="12" width="16.5703125" bestFit="1" customWidth="1"/>
    <col min="14" max="14" width="10.28515625" bestFit="1" customWidth="1"/>
    <col min="17" max="17" width="12.7109375" bestFit="1" customWidth="1"/>
    <col min="18" max="18" width="10.28515625" bestFit="1" customWidth="1"/>
    <col min="21" max="21" width="13.140625" bestFit="1" customWidth="1"/>
    <col min="23" max="23" width="24.85546875" bestFit="1" customWidth="1"/>
  </cols>
  <sheetData>
    <row r="1" spans="1:24" ht="15.75" thickBot="1" x14ac:dyDescent="0.3">
      <c r="A1" t="s">
        <v>67</v>
      </c>
      <c r="B1" s="14" t="s">
        <v>94</v>
      </c>
      <c r="C1" s="30" t="s">
        <v>95</v>
      </c>
      <c r="D1" s="31" t="s">
        <v>102</v>
      </c>
      <c r="E1" s="32" t="s">
        <v>139</v>
      </c>
      <c r="F1" s="32" t="s">
        <v>140</v>
      </c>
      <c r="G1" s="31">
        <v>0.82427722222222233</v>
      </c>
      <c r="H1" s="31"/>
      <c r="I1" s="31" t="s">
        <v>97</v>
      </c>
      <c r="J1" s="31" t="s">
        <v>98</v>
      </c>
      <c r="K1" s="31"/>
      <c r="L1" s="31" t="s">
        <v>99</v>
      </c>
      <c r="M1" s="31" t="s">
        <v>101</v>
      </c>
      <c r="N1" s="31"/>
      <c r="O1" s="31" t="s">
        <v>105</v>
      </c>
      <c r="P1" s="31"/>
      <c r="Q1" s="31" t="s">
        <v>106</v>
      </c>
      <c r="R1" s="31"/>
      <c r="S1" s="31"/>
      <c r="T1" s="31"/>
      <c r="U1" s="33" t="s">
        <v>109</v>
      </c>
    </row>
    <row r="2" spans="1:24" x14ac:dyDescent="0.25">
      <c r="A2" s="34" t="s">
        <v>0</v>
      </c>
      <c r="B2" s="27">
        <v>10</v>
      </c>
      <c r="C2" s="35">
        <f t="shared" ref="C2:C31" si="0">B2*G$1</f>
        <v>8.2427722222222233</v>
      </c>
      <c r="D2" s="13">
        <v>-0.19157606917335676</v>
      </c>
      <c r="E2" s="29">
        <v>-2.2654860576950884E-3</v>
      </c>
      <c r="F2" s="29">
        <f>E2^2</f>
        <v>5.1324270776108336E-6</v>
      </c>
      <c r="G2" s="13"/>
      <c r="H2" s="13"/>
      <c r="I2" s="13">
        <f>C2/2</f>
        <v>4.1213861111111116</v>
      </c>
      <c r="J2" s="13">
        <f>I2*D2</f>
        <v>-0.78955895071233417</v>
      </c>
      <c r="K2" s="13"/>
      <c r="L2" s="13">
        <f>I2-M$34</f>
        <v>-104.97292061899986</v>
      </c>
      <c r="M2" s="13">
        <f>L2^2</f>
        <v>11019.314063282847</v>
      </c>
      <c r="N2" s="13"/>
      <c r="O2" s="13">
        <f>D2*M2</f>
        <v>-2111.0368732304178</v>
      </c>
      <c r="P2" s="13"/>
      <c r="Q2" s="13">
        <f>O2*L2</f>
        <v>221601.70611739834</v>
      </c>
      <c r="R2" s="13"/>
      <c r="S2" s="13"/>
      <c r="T2" s="13"/>
      <c r="U2" s="13">
        <f>Q2*L2</f>
        <v>-23262178.305296592</v>
      </c>
    </row>
    <row r="3" spans="1:24" x14ac:dyDescent="0.25">
      <c r="A3" s="34" t="s">
        <v>47</v>
      </c>
      <c r="B3" s="25">
        <v>20</v>
      </c>
      <c r="C3" s="23">
        <f t="shared" si="0"/>
        <v>16.485544444444447</v>
      </c>
      <c r="D3" s="12">
        <v>-0.10833467353005069</v>
      </c>
      <c r="E3" s="22">
        <v>-1.9433664409154487E-3</v>
      </c>
      <c r="F3" s="22">
        <f t="shared" ref="F3:F31" si="1">E3^2</f>
        <v>3.776673123676378E-6</v>
      </c>
      <c r="G3" s="12"/>
      <c r="H3" s="12"/>
      <c r="I3" s="12">
        <f>((C3-C2)/2)+C2</f>
        <v>12.364158333333336</v>
      </c>
      <c r="J3" s="12">
        <f t="shared" ref="J3:J31" si="2">I3*D3</f>
        <v>-1.3394670565155227</v>
      </c>
      <c r="K3" s="12"/>
      <c r="L3" s="12">
        <f t="shared" ref="L3:L31" si="3">I3-M$34</f>
        <v>-96.730148396777636</v>
      </c>
      <c r="M3" s="12">
        <f t="shared" ref="M3:M31" si="4">L3^2</f>
        <v>9356.7216088626228</v>
      </c>
      <c r="N3" s="12"/>
      <c r="O3" s="12">
        <f t="shared" ref="O3:O31" si="5">D3*M3</f>
        <v>-1013.6573808077029</v>
      </c>
      <c r="P3" s="12"/>
      <c r="Q3" s="12">
        <f t="shared" ref="Q3:Q31" si="6">O3*L3</f>
        <v>98051.228869018043</v>
      </c>
      <c r="R3" s="12"/>
      <c r="S3" s="12"/>
      <c r="T3" s="12"/>
      <c r="U3" s="12">
        <f t="shared" ref="U3:U31" si="7">Q3*L3</f>
        <v>-9484509.9189865235</v>
      </c>
    </row>
    <row r="4" spans="1:24" x14ac:dyDescent="0.25">
      <c r="A4" s="34" t="s">
        <v>41</v>
      </c>
      <c r="B4" s="25">
        <v>30</v>
      </c>
      <c r="C4" s="23">
        <f t="shared" si="0"/>
        <v>24.728316666666672</v>
      </c>
      <c r="D4" s="12">
        <v>0.1869323969606933</v>
      </c>
      <c r="E4" s="22">
        <v>2.7843270375339487E-3</v>
      </c>
      <c r="F4" s="22">
        <f t="shared" si="1"/>
        <v>7.7524770519425755E-6</v>
      </c>
      <c r="G4" s="12"/>
      <c r="H4" s="12"/>
      <c r="I4" s="12">
        <f t="shared" ref="I4:I31" si="8">((C4-C3)/2)+C3</f>
        <v>20.606930555555557</v>
      </c>
      <c r="J4" s="12">
        <f t="shared" si="2"/>
        <v>3.8521029227525516</v>
      </c>
      <c r="K4" s="12"/>
      <c r="L4" s="12">
        <f t="shared" si="3"/>
        <v>-88.487376174555408</v>
      </c>
      <c r="M4" s="12">
        <f t="shared" si="4"/>
        <v>7830.0157422572756</v>
      </c>
      <c r="N4" s="12"/>
      <c r="O4" s="12">
        <f>D4*M4</f>
        <v>1463.6836109401147</v>
      </c>
      <c r="P4" s="12"/>
      <c r="Q4" s="12">
        <f t="shared" si="6"/>
        <v>-129517.52228178953</v>
      </c>
      <c r="R4" s="12"/>
      <c r="S4" s="12"/>
      <c r="T4" s="12"/>
      <c r="U4" s="12">
        <f t="shared" si="7"/>
        <v>11460665.715345072</v>
      </c>
    </row>
    <row r="5" spans="1:24" x14ac:dyDescent="0.25">
      <c r="A5" s="34" t="s">
        <v>20</v>
      </c>
      <c r="B5" s="25">
        <v>40</v>
      </c>
      <c r="C5" s="23">
        <f t="shared" si="0"/>
        <v>32.971088888888893</v>
      </c>
      <c r="D5" s="12">
        <v>1.2753826452168577</v>
      </c>
      <c r="E5" s="22">
        <v>1.9161652706838082E-2</v>
      </c>
      <c r="F5" s="22">
        <f t="shared" si="1"/>
        <v>3.6716893445747523E-4</v>
      </c>
      <c r="G5" s="12"/>
      <c r="H5" s="12"/>
      <c r="I5" s="12">
        <f t="shared" si="8"/>
        <v>28.849702777777782</v>
      </c>
      <c r="J5" s="12">
        <f t="shared" si="2"/>
        <v>36.794410242442353</v>
      </c>
      <c r="K5" s="12"/>
      <c r="L5" s="12">
        <f t="shared" si="3"/>
        <v>-80.244603952333193</v>
      </c>
      <c r="M5" s="12">
        <f t="shared" si="4"/>
        <v>6439.1964634668084</v>
      </c>
      <c r="N5" s="12"/>
      <c r="O5" s="12">
        <f t="shared" si="5"/>
        <v>8212.4394186473328</v>
      </c>
      <c r="P5" s="12"/>
      <c r="Q5" s="12">
        <f t="shared" si="6"/>
        <v>-659003.94863188465</v>
      </c>
      <c r="R5" s="12"/>
      <c r="S5" s="12"/>
      <c r="T5" s="12"/>
      <c r="U5" s="12">
        <f t="shared" si="7"/>
        <v>52881510.86098931</v>
      </c>
    </row>
    <row r="6" spans="1:24" x14ac:dyDescent="0.25">
      <c r="A6" s="34" t="s">
        <v>60</v>
      </c>
      <c r="B6" s="25">
        <v>50</v>
      </c>
      <c r="C6" s="23">
        <f t="shared" si="0"/>
        <v>41.213861111111115</v>
      </c>
      <c r="D6" s="12">
        <v>3.8886407938424359</v>
      </c>
      <c r="E6" s="22">
        <v>6.0272652318216199E-2</v>
      </c>
      <c r="F6" s="22">
        <f t="shared" si="1"/>
        <v>3.6327926174725728E-3</v>
      </c>
      <c r="G6" s="12"/>
      <c r="H6" s="12"/>
      <c r="I6" s="12">
        <f t="shared" si="8"/>
        <v>37.092475000000007</v>
      </c>
      <c r="J6" s="12">
        <f t="shared" si="2"/>
        <v>144.23931142958074</v>
      </c>
      <c r="K6" s="12"/>
      <c r="L6" s="12">
        <f t="shared" si="3"/>
        <v>-72.001831730110965</v>
      </c>
      <c r="M6" s="12">
        <f t="shared" si="4"/>
        <v>5184.2637724912138</v>
      </c>
      <c r="N6" s="12"/>
      <c r="O6" s="12">
        <f t="shared" si="5"/>
        <v>20159.739591748814</v>
      </c>
      <c r="P6" s="12"/>
      <c r="Q6" s="12">
        <f t="shared" si="6"/>
        <v>-1451538.1778079539</v>
      </c>
      <c r="R6" s="12"/>
      <c r="S6" s="12"/>
      <c r="T6" s="12"/>
      <c r="U6" s="12">
        <f t="shared" si="7"/>
        <v>104513407.62836018</v>
      </c>
    </row>
    <row r="7" spans="1:24" x14ac:dyDescent="0.25">
      <c r="A7" s="34" t="s">
        <v>78</v>
      </c>
      <c r="B7" s="25">
        <v>60</v>
      </c>
      <c r="C7" s="23">
        <f t="shared" si="0"/>
        <v>49.456633333333343</v>
      </c>
      <c r="D7" s="12">
        <v>8.3962075175004554</v>
      </c>
      <c r="E7" s="22">
        <v>0.12701445960629473</v>
      </c>
      <c r="F7" s="22">
        <f t="shared" si="1"/>
        <v>1.6132672949079076E-2</v>
      </c>
      <c r="G7" s="12"/>
      <c r="H7" s="12"/>
      <c r="I7" s="12">
        <f t="shared" si="8"/>
        <v>45.335247222222229</v>
      </c>
      <c r="J7" s="12">
        <f t="shared" si="2"/>
        <v>380.64414353496392</v>
      </c>
      <c r="K7" s="12"/>
      <c r="L7" s="12">
        <f t="shared" si="3"/>
        <v>-63.759059507888743</v>
      </c>
      <c r="M7" s="12">
        <f t="shared" si="4"/>
        <v>4065.2176693304978</v>
      </c>
      <c r="N7" s="12"/>
      <c r="O7" s="12">
        <f t="shared" si="5"/>
        <v>34132.411155508409</v>
      </c>
      <c r="P7" s="12"/>
      <c r="Q7" s="12">
        <f t="shared" si="6"/>
        <v>-2176250.4340117862</v>
      </c>
      <c r="R7" s="12"/>
      <c r="S7" s="12"/>
      <c r="T7" s="12"/>
      <c r="U7" s="12">
        <f t="shared" si="7"/>
        <v>138755680.92622617</v>
      </c>
    </row>
    <row r="8" spans="1:24" x14ac:dyDescent="0.25">
      <c r="A8" s="34" t="s">
        <v>31</v>
      </c>
      <c r="B8" s="25">
        <v>70</v>
      </c>
      <c r="C8" s="23">
        <f t="shared" si="0"/>
        <v>57.699405555555565</v>
      </c>
      <c r="D8" s="12">
        <v>14.814397553475512</v>
      </c>
      <c r="E8" s="22">
        <v>0.26811171259937816</v>
      </c>
      <c r="F8" s="22">
        <f t="shared" si="1"/>
        <v>7.1883890432971553E-2</v>
      </c>
      <c r="G8" s="12"/>
      <c r="H8" s="12"/>
      <c r="I8" s="12">
        <f t="shared" si="8"/>
        <v>53.57801944444445</v>
      </c>
      <c r="J8" s="12">
        <f t="shared" si="2"/>
        <v>793.72608017784125</v>
      </c>
      <c r="K8" s="12"/>
      <c r="L8" s="12">
        <f t="shared" si="3"/>
        <v>-55.516287285666522</v>
      </c>
      <c r="M8" s="12">
        <f t="shared" si="4"/>
        <v>3082.0581539846585</v>
      </c>
      <c r="N8" s="12"/>
      <c r="O8" s="12">
        <f t="shared" si="5"/>
        <v>45658.834776059579</v>
      </c>
      <c r="P8" s="12"/>
      <c r="Q8" s="12">
        <f t="shared" si="6"/>
        <v>-2534808.9885565047</v>
      </c>
      <c r="R8" s="12"/>
      <c r="S8" s="12"/>
      <c r="T8" s="12"/>
      <c r="U8" s="12">
        <f t="shared" si="7"/>
        <v>140723184.0229927</v>
      </c>
    </row>
    <row r="9" spans="1:24" x14ac:dyDescent="0.25">
      <c r="A9" s="34" t="s">
        <v>30</v>
      </c>
      <c r="B9" s="25">
        <v>80</v>
      </c>
      <c r="C9" s="23">
        <f t="shared" si="0"/>
        <v>65.942177777777786</v>
      </c>
      <c r="D9" s="12">
        <v>22.40901014155083</v>
      </c>
      <c r="E9" s="22">
        <v>0.42323031168906494</v>
      </c>
      <c r="F9" s="22">
        <f t="shared" si="1"/>
        <v>0.17912389673242307</v>
      </c>
      <c r="G9" s="12"/>
      <c r="H9" s="12"/>
      <c r="I9" s="12">
        <f t="shared" si="8"/>
        <v>61.820791666666679</v>
      </c>
      <c r="J9" s="12">
        <f t="shared" si="2"/>
        <v>1385.3427474170346</v>
      </c>
      <c r="K9" s="12"/>
      <c r="L9" s="12">
        <f t="shared" si="3"/>
        <v>-47.273515063444293</v>
      </c>
      <c r="M9" s="12">
        <f t="shared" si="4"/>
        <v>2234.7852264536946</v>
      </c>
      <c r="N9" s="12"/>
      <c r="O9" s="12">
        <f t="shared" si="5"/>
        <v>50079.324803788812</v>
      </c>
      <c r="P9" s="12"/>
      <c r="Q9" s="12">
        <f t="shared" si="6"/>
        <v>-2367425.7154790298</v>
      </c>
      <c r="R9" s="12"/>
      <c r="S9" s="12"/>
      <c r="T9" s="12"/>
      <c r="U9" s="12">
        <f t="shared" si="7"/>
        <v>111916535.2222833</v>
      </c>
    </row>
    <row r="10" spans="1:24" x14ac:dyDescent="0.25">
      <c r="A10" s="34" t="s">
        <v>68</v>
      </c>
      <c r="B10" s="25">
        <v>90</v>
      </c>
      <c r="C10" s="23">
        <f t="shared" si="0"/>
        <v>74.184950000000015</v>
      </c>
      <c r="D10" s="12">
        <v>29.574900560610107</v>
      </c>
      <c r="E10" s="22">
        <v>0.56155520480461818</v>
      </c>
      <c r="F10" s="22">
        <f t="shared" si="1"/>
        <v>0.31534424804315669</v>
      </c>
      <c r="G10" s="12"/>
      <c r="H10" s="12"/>
      <c r="I10" s="12">
        <f t="shared" si="8"/>
        <v>70.063563888888893</v>
      </c>
      <c r="J10" s="12">
        <f t="shared" si="2"/>
        <v>2072.1229349358423</v>
      </c>
      <c r="K10" s="12"/>
      <c r="L10" s="12">
        <f t="shared" si="3"/>
        <v>-39.030742841222079</v>
      </c>
      <c r="M10" s="12">
        <f t="shared" si="4"/>
        <v>1523.3988867376086</v>
      </c>
      <c r="N10" s="12"/>
      <c r="O10" s="12">
        <f t="shared" si="5"/>
        <v>45054.370589408914</v>
      </c>
      <c r="P10" s="12"/>
      <c r="Q10" s="12">
        <f t="shared" si="6"/>
        <v>-1758505.5523483385</v>
      </c>
      <c r="R10" s="12"/>
      <c r="S10" s="12"/>
      <c r="T10" s="12"/>
      <c r="U10" s="12">
        <f t="shared" si="7"/>
        <v>68635777.998569191</v>
      </c>
      <c r="W10" t="s">
        <v>110</v>
      </c>
      <c r="X10">
        <f>(D34*(D34+1))/((D34-1)*(D34-2)*(D34-3))</f>
        <v>2.2346575130569851E-3</v>
      </c>
    </row>
    <row r="11" spans="1:24" x14ac:dyDescent="0.25">
      <c r="A11" s="34" t="s">
        <v>74</v>
      </c>
      <c r="B11" s="25">
        <v>100</v>
      </c>
      <c r="C11" s="23">
        <f t="shared" si="0"/>
        <v>82.427722222222229</v>
      </c>
      <c r="D11" s="12">
        <v>36.066396523543936</v>
      </c>
      <c r="E11" s="22">
        <v>0.78404521420898809</v>
      </c>
      <c r="F11" s="22">
        <f t="shared" si="1"/>
        <v>0.61472689792401802</v>
      </c>
      <c r="G11" s="12"/>
      <c r="H11" s="12"/>
      <c r="I11" s="12">
        <f t="shared" si="8"/>
        <v>78.306336111111122</v>
      </c>
      <c r="J11" s="12">
        <f t="shared" si="2"/>
        <v>2824.2273684892411</v>
      </c>
      <c r="K11" s="12"/>
      <c r="L11" s="12">
        <f t="shared" si="3"/>
        <v>-30.78797061899985</v>
      </c>
      <c r="M11" s="12">
        <f t="shared" si="4"/>
        <v>947.89913483639805</v>
      </c>
      <c r="N11" s="12"/>
      <c r="O11" s="12">
        <f t="shared" si="5"/>
        <v>34187.306061333773</v>
      </c>
      <c r="P11" s="12"/>
      <c r="Q11" s="12">
        <f t="shared" si="6"/>
        <v>-1052557.7745590997</v>
      </c>
      <c r="R11" s="12"/>
      <c r="S11" s="12"/>
      <c r="T11" s="12"/>
      <c r="U11" s="12">
        <f t="shared" si="7"/>
        <v>32406117.83792543</v>
      </c>
    </row>
    <row r="12" spans="1:24" x14ac:dyDescent="0.25">
      <c r="A12" s="34" t="s">
        <v>17</v>
      </c>
      <c r="B12" s="25">
        <v>110</v>
      </c>
      <c r="C12" s="23">
        <f t="shared" si="0"/>
        <v>90.670494444444458</v>
      </c>
      <c r="D12" s="12">
        <v>39.927100933382725</v>
      </c>
      <c r="E12" s="22">
        <v>0.88253824386514512</v>
      </c>
      <c r="F12" s="22">
        <f t="shared" si="1"/>
        <v>0.77887375188457442</v>
      </c>
      <c r="G12" s="12"/>
      <c r="H12" s="12"/>
      <c r="I12" s="12">
        <f t="shared" si="8"/>
        <v>86.549108333333351</v>
      </c>
      <c r="J12" s="12">
        <f t="shared" si="2"/>
        <v>3455.6549841192768</v>
      </c>
      <c r="K12" s="12"/>
      <c r="L12" s="12">
        <f t="shared" si="3"/>
        <v>-22.545198396777621</v>
      </c>
      <c r="M12" s="12">
        <f t="shared" si="4"/>
        <v>508.28597075006422</v>
      </c>
      <c r="N12" s="12"/>
      <c r="O12" s="12">
        <f t="shared" si="5"/>
        <v>20294.385257160233</v>
      </c>
      <c r="P12" s="12"/>
      <c r="Q12" s="12">
        <f t="shared" si="6"/>
        <v>-457540.94196331629</v>
      </c>
      <c r="R12" s="12"/>
      <c r="S12" s="12"/>
      <c r="T12" s="12"/>
      <c r="U12" s="12">
        <f t="shared" si="7"/>
        <v>10315351.311211482</v>
      </c>
      <c r="W12" t="s">
        <v>111</v>
      </c>
      <c r="X12">
        <f>U34/(O36^4)</f>
        <v>1491.1852748193432</v>
      </c>
    </row>
    <row r="13" spans="1:24" x14ac:dyDescent="0.25">
      <c r="A13" s="34" t="s">
        <v>29</v>
      </c>
      <c r="B13" s="25">
        <v>120</v>
      </c>
      <c r="C13" s="23">
        <f t="shared" si="0"/>
        <v>98.913266666666686</v>
      </c>
      <c r="D13" s="12">
        <v>41.452231472605689</v>
      </c>
      <c r="E13" s="22">
        <v>0.89803800103192311</v>
      </c>
      <c r="F13" s="22">
        <f t="shared" si="1"/>
        <v>0.80647225129741229</v>
      </c>
      <c r="G13" s="12"/>
      <c r="H13" s="12"/>
      <c r="I13" s="12">
        <f t="shared" si="8"/>
        <v>94.791880555555565</v>
      </c>
      <c r="J13" s="12">
        <f t="shared" si="2"/>
        <v>3929.3349745124797</v>
      </c>
      <c r="K13" s="12"/>
      <c r="L13" s="12">
        <f t="shared" si="3"/>
        <v>-14.302426174555407</v>
      </c>
      <c r="M13" s="12">
        <f t="shared" si="4"/>
        <v>204.55939447860763</v>
      </c>
      <c r="N13" s="12"/>
      <c r="O13" s="12">
        <f t="shared" si="5"/>
        <v>8479.4433698233024</v>
      </c>
      <c r="P13" s="12"/>
      <c r="Q13" s="12">
        <f t="shared" si="6"/>
        <v>-121276.6127982211</v>
      </c>
      <c r="R13" s="12"/>
      <c r="S13" s="12"/>
      <c r="T13" s="12"/>
      <c r="U13" s="12">
        <f t="shared" si="7"/>
        <v>1734549.8012466987</v>
      </c>
    </row>
    <row r="14" spans="1:24" x14ac:dyDescent="0.25">
      <c r="A14" s="34" t="s">
        <v>4</v>
      </c>
      <c r="B14" s="25">
        <v>130</v>
      </c>
      <c r="C14" s="23">
        <f t="shared" si="0"/>
        <v>107.1560388888889</v>
      </c>
      <c r="D14" s="12">
        <v>40.270052610981764</v>
      </c>
      <c r="E14" s="22">
        <v>0.89189678662204175</v>
      </c>
      <c r="F14" s="22">
        <f t="shared" si="1"/>
        <v>0.79547987798672382</v>
      </c>
      <c r="G14" s="12"/>
      <c r="H14" s="12"/>
      <c r="I14" s="12">
        <f t="shared" si="8"/>
        <v>103.03465277777779</v>
      </c>
      <c r="J14" s="12">
        <f t="shared" si="2"/>
        <v>4149.2108881153499</v>
      </c>
      <c r="K14" s="12"/>
      <c r="L14" s="12">
        <f t="shared" si="3"/>
        <v>-6.0596539523331785</v>
      </c>
      <c r="M14" s="12">
        <f t="shared" si="4"/>
        <v>36.719406022027108</v>
      </c>
      <c r="N14" s="12"/>
      <c r="O14" s="12">
        <f t="shared" si="5"/>
        <v>1478.6924123510323</v>
      </c>
      <c r="P14" s="12"/>
      <c r="Q14" s="12">
        <f t="shared" si="6"/>
        <v>-8960.3643207880159</v>
      </c>
      <c r="R14" s="12" t="s">
        <v>107</v>
      </c>
      <c r="S14" s="12">
        <f>(D34/((D34-1)*(D34-2)))*(Q34/(O36^3))</f>
        <v>0.61599572787876944</v>
      </c>
      <c r="T14" s="12"/>
      <c r="U14" s="12">
        <f t="shared" si="7"/>
        <v>54296.707070808297</v>
      </c>
      <c r="W14" t="s">
        <v>112</v>
      </c>
      <c r="X14">
        <f>(3*(D34-1)^2)/((D34-2)*(D34-3))</f>
        <v>3.0199501679003453</v>
      </c>
    </row>
    <row r="15" spans="1:24" x14ac:dyDescent="0.25">
      <c r="A15" s="34" t="s">
        <v>15</v>
      </c>
      <c r="B15" s="25">
        <v>140</v>
      </c>
      <c r="C15" s="23">
        <f t="shared" si="0"/>
        <v>115.39881111111113</v>
      </c>
      <c r="D15" s="12">
        <v>38.306995568265727</v>
      </c>
      <c r="E15" s="22">
        <v>1.002579663994795</v>
      </c>
      <c r="F15" s="22">
        <f t="shared" si="1"/>
        <v>1.0051659826559161</v>
      </c>
      <c r="G15" s="12"/>
      <c r="H15" s="12"/>
      <c r="I15" s="12">
        <f t="shared" si="8"/>
        <v>111.27742500000002</v>
      </c>
      <c r="J15" s="12">
        <f t="shared" si="2"/>
        <v>4262.7038263230224</v>
      </c>
      <c r="K15" s="12"/>
      <c r="L15" s="12">
        <f t="shared" si="3"/>
        <v>2.1831182698890501</v>
      </c>
      <c r="M15" s="12">
        <f t="shared" si="4"/>
        <v>4.7660053803233593</v>
      </c>
      <c r="N15" s="12"/>
      <c r="O15" s="12">
        <f t="shared" si="5"/>
        <v>182.57134698237752</v>
      </c>
      <c r="P15" s="12"/>
      <c r="Q15" s="12">
        <f t="shared" si="6"/>
        <v>398.57484315548146</v>
      </c>
      <c r="R15" s="12"/>
      <c r="S15" s="12"/>
      <c r="T15" s="12"/>
      <c r="U15" s="12">
        <f t="shared" si="7"/>
        <v>870.13602201089418</v>
      </c>
    </row>
    <row r="16" spans="1:24" x14ac:dyDescent="0.25">
      <c r="A16" s="34" t="s">
        <v>45</v>
      </c>
      <c r="B16" s="25">
        <v>150</v>
      </c>
      <c r="C16" s="23">
        <f t="shared" si="0"/>
        <v>123.64158333333334</v>
      </c>
      <c r="D16" s="12">
        <v>34.720070907503498</v>
      </c>
      <c r="E16" s="22">
        <v>0.87521200263431043</v>
      </c>
      <c r="F16" s="22">
        <f t="shared" si="1"/>
        <v>0.76599604955516021</v>
      </c>
      <c r="G16" s="12"/>
      <c r="H16" s="12"/>
      <c r="I16" s="12">
        <f t="shared" si="8"/>
        <v>119.52019722222224</v>
      </c>
      <c r="J16" s="12">
        <f t="shared" si="2"/>
        <v>4149.7497224343588</v>
      </c>
      <c r="K16" s="12"/>
      <c r="L16" s="12">
        <f t="shared" si="3"/>
        <v>10.425890492111265</v>
      </c>
      <c r="M16" s="12">
        <f t="shared" si="4"/>
        <v>108.69919255349606</v>
      </c>
      <c r="N16" s="12"/>
      <c r="O16" s="12">
        <f t="shared" si="5"/>
        <v>3774.0436730457595</v>
      </c>
      <c r="P16" s="12"/>
      <c r="Q16" s="12">
        <f t="shared" si="6"/>
        <v>39347.766047620455</v>
      </c>
      <c r="R16" s="12"/>
      <c r="S16" s="12"/>
      <c r="T16" s="12"/>
      <c r="U16" s="12">
        <f t="shared" si="7"/>
        <v>410235.49992170453</v>
      </c>
    </row>
    <row r="17" spans="1:24" x14ac:dyDescent="0.25">
      <c r="A17" s="34" t="s">
        <v>3</v>
      </c>
      <c r="B17" s="25">
        <v>160</v>
      </c>
      <c r="C17" s="23">
        <f t="shared" si="0"/>
        <v>131.88435555555557</v>
      </c>
      <c r="D17" s="12">
        <v>30.003542678298025</v>
      </c>
      <c r="E17" s="22">
        <v>0.8113094607373974</v>
      </c>
      <c r="F17" s="22">
        <f t="shared" si="1"/>
        <v>0.65822304108200658</v>
      </c>
      <c r="G17" s="12"/>
      <c r="H17" s="12"/>
      <c r="I17" s="12">
        <f t="shared" si="8"/>
        <v>127.76296944444445</v>
      </c>
      <c r="J17" s="12">
        <f t="shared" si="2"/>
        <v>3833.3417064324758</v>
      </c>
      <c r="K17" s="12"/>
      <c r="L17" s="12">
        <f t="shared" si="3"/>
        <v>18.668662714333479</v>
      </c>
      <c r="M17" s="12">
        <f t="shared" si="4"/>
        <v>348.51896754154507</v>
      </c>
      <c r="N17" s="12"/>
      <c r="O17" s="12">
        <f t="shared" si="5"/>
        <v>10456.803716829112</v>
      </c>
      <c r="P17" s="12"/>
      <c r="Q17" s="12">
        <f t="shared" si="6"/>
        <v>195214.54165947138</v>
      </c>
      <c r="R17" s="12"/>
      <c r="S17" s="12"/>
      <c r="T17" s="12"/>
      <c r="U17" s="12">
        <f t="shared" si="7"/>
        <v>3644394.4351738729</v>
      </c>
      <c r="W17" t="s">
        <v>113</v>
      </c>
      <c r="X17">
        <f>X10*X12-X14</f>
        <v>0.31233820983464522</v>
      </c>
    </row>
    <row r="18" spans="1:24" x14ac:dyDescent="0.25">
      <c r="A18" s="34" t="s">
        <v>48</v>
      </c>
      <c r="B18" s="25">
        <v>170</v>
      </c>
      <c r="C18" s="23">
        <f t="shared" si="0"/>
        <v>140.12712777777779</v>
      </c>
      <c r="D18" s="12">
        <v>25.396775477889406</v>
      </c>
      <c r="E18" s="22">
        <v>0.6642433481690091</v>
      </c>
      <c r="F18" s="22">
        <f t="shared" si="1"/>
        <v>0.44121922558677545</v>
      </c>
      <c r="G18" s="12"/>
      <c r="H18" s="12"/>
      <c r="I18" s="12">
        <f t="shared" si="8"/>
        <v>136.00574166666667</v>
      </c>
      <c r="J18" s="12">
        <f t="shared" si="2"/>
        <v>3454.1072848121612</v>
      </c>
      <c r="K18" s="12"/>
      <c r="L18" s="12">
        <f t="shared" si="3"/>
        <v>26.911434936555693</v>
      </c>
      <c r="M18" s="12">
        <f t="shared" si="4"/>
        <v>724.22533034447031</v>
      </c>
      <c r="N18" s="12"/>
      <c r="O18" s="12">
        <f t="shared" si="5"/>
        <v>18392.988110158796</v>
      </c>
      <c r="P18" s="12"/>
      <c r="Q18" s="12">
        <f t="shared" si="6"/>
        <v>494981.70281538088</v>
      </c>
      <c r="R18" s="12"/>
      <c r="S18" s="12"/>
      <c r="T18" s="12"/>
      <c r="U18" s="12">
        <f t="shared" si="7"/>
        <v>13320667.890101669</v>
      </c>
    </row>
    <row r="19" spans="1:24" x14ac:dyDescent="0.25">
      <c r="A19" s="34" t="s">
        <v>64</v>
      </c>
      <c r="B19" s="25">
        <v>180</v>
      </c>
      <c r="C19" s="23">
        <f t="shared" si="0"/>
        <v>148.36990000000003</v>
      </c>
      <c r="D19" s="12">
        <v>21.009701330968937</v>
      </c>
      <c r="E19" s="22">
        <v>0.5581611364473168</v>
      </c>
      <c r="F19" s="22">
        <f t="shared" si="1"/>
        <v>0.31154385424016018</v>
      </c>
      <c r="G19" s="12"/>
      <c r="H19" s="12"/>
      <c r="I19" s="12">
        <f t="shared" si="8"/>
        <v>144.24851388888891</v>
      </c>
      <c r="J19" s="12">
        <f t="shared" si="2"/>
        <v>3030.6181942416806</v>
      </c>
      <c r="K19" s="12"/>
      <c r="L19" s="12">
        <f t="shared" si="3"/>
        <v>35.154207158777936</v>
      </c>
      <c r="M19" s="12">
        <f t="shared" si="4"/>
        <v>1235.818280962274</v>
      </c>
      <c r="N19" s="12"/>
      <c r="O19" s="12">
        <f t="shared" si="5"/>
        <v>25964.172982368833</v>
      </c>
      <c r="P19" s="12"/>
      <c r="Q19" s="12">
        <f t="shared" si="6"/>
        <v>912749.91572853911</v>
      </c>
      <c r="R19" s="12"/>
      <c r="S19" s="12"/>
      <c r="T19" s="12"/>
      <c r="U19" s="12">
        <f t="shared" si="7"/>
        <v>32086999.621678166</v>
      </c>
    </row>
    <row r="20" spans="1:24" x14ac:dyDescent="0.25">
      <c r="A20" s="34" t="s">
        <v>5</v>
      </c>
      <c r="B20" s="25">
        <v>190</v>
      </c>
      <c r="C20" s="23">
        <f t="shared" si="0"/>
        <v>156.61267222222224</v>
      </c>
      <c r="D20" s="12">
        <v>16.683533278986417</v>
      </c>
      <c r="E20" s="22">
        <v>0.45248311336223612</v>
      </c>
      <c r="F20" s="22">
        <f t="shared" si="1"/>
        <v>0.20474096787798224</v>
      </c>
      <c r="G20" s="12"/>
      <c r="H20" s="12"/>
      <c r="I20" s="12">
        <f t="shared" si="8"/>
        <v>152.49128611111115</v>
      </c>
      <c r="J20" s="12">
        <f t="shared" si="2"/>
        <v>2544.0934465901619</v>
      </c>
      <c r="K20" s="12"/>
      <c r="L20" s="12">
        <f t="shared" si="3"/>
        <v>43.396979381000179</v>
      </c>
      <c r="M20" s="12">
        <f t="shared" si="4"/>
        <v>1883.2978193949548</v>
      </c>
      <c r="N20" s="12"/>
      <c r="O20" s="12">
        <f t="shared" si="5"/>
        <v>31420.061844118278</v>
      </c>
      <c r="P20" s="12"/>
      <c r="Q20" s="12">
        <f t="shared" si="6"/>
        <v>1363535.7759989514</v>
      </c>
      <c r="R20" s="12"/>
      <c r="S20" s="12"/>
      <c r="T20" s="12"/>
      <c r="U20" s="12">
        <f t="shared" si="7"/>
        <v>59173333.956282571</v>
      </c>
    </row>
    <row r="21" spans="1:24" x14ac:dyDescent="0.25">
      <c r="A21" s="34" t="s">
        <v>34</v>
      </c>
      <c r="B21" s="25">
        <v>200</v>
      </c>
      <c r="C21" s="23">
        <f t="shared" si="0"/>
        <v>164.85544444444446</v>
      </c>
      <c r="D21" s="12">
        <v>13.09195885013961</v>
      </c>
      <c r="E21" s="22">
        <v>0.39650506146509479</v>
      </c>
      <c r="F21" s="22">
        <f t="shared" si="1"/>
        <v>0.15721626376743861</v>
      </c>
      <c r="G21" s="12"/>
      <c r="H21" s="12"/>
      <c r="I21" s="12">
        <f t="shared" si="8"/>
        <v>160.73405833333334</v>
      </c>
      <c r="J21" s="12">
        <f t="shared" si="2"/>
        <v>2104.3236775159398</v>
      </c>
      <c r="K21" s="12"/>
      <c r="L21" s="12">
        <f t="shared" si="3"/>
        <v>51.639751603222365</v>
      </c>
      <c r="M21" s="12">
        <f t="shared" si="4"/>
        <v>2666.6639456425069</v>
      </c>
      <c r="N21" s="12"/>
      <c r="O21" s="12">
        <f t="shared" si="5"/>
        <v>34911.854643502629</v>
      </c>
      <c r="P21" s="12"/>
      <c r="Q21" s="12">
        <f t="shared" si="6"/>
        <v>1802839.501798281</v>
      </c>
      <c r="R21" s="12"/>
      <c r="S21" s="12"/>
      <c r="T21" s="12"/>
      <c r="U21" s="12">
        <f t="shared" si="7"/>
        <v>93098184.05334039</v>
      </c>
    </row>
    <row r="22" spans="1:24" x14ac:dyDescent="0.25">
      <c r="A22" s="34" t="s">
        <v>85</v>
      </c>
      <c r="B22" s="25">
        <v>210</v>
      </c>
      <c r="C22" s="23">
        <f t="shared" si="0"/>
        <v>173.0982166666667</v>
      </c>
      <c r="D22" s="12">
        <v>10.046241997867204</v>
      </c>
      <c r="E22" s="22">
        <v>0.29105395946140189</v>
      </c>
      <c r="F22" s="22">
        <f t="shared" si="1"/>
        <v>8.4712407318159377E-2</v>
      </c>
      <c r="G22" s="12"/>
      <c r="H22" s="12"/>
      <c r="I22" s="12">
        <f t="shared" si="8"/>
        <v>168.97683055555558</v>
      </c>
      <c r="J22" s="12">
        <f t="shared" si="2"/>
        <v>1697.5821317937127</v>
      </c>
      <c r="K22" s="12"/>
      <c r="L22" s="12">
        <f t="shared" si="3"/>
        <v>59.882523825444608</v>
      </c>
      <c r="M22" s="12">
        <f t="shared" si="4"/>
        <v>3585.9166597049411</v>
      </c>
      <c r="N22" s="12"/>
      <c r="O22" s="12">
        <f t="shared" si="5"/>
        <v>36024.986547579458</v>
      </c>
      <c r="P22" s="12"/>
      <c r="Q22" s="12">
        <f t="shared" si="6"/>
        <v>2157267.1152467486</v>
      </c>
      <c r="R22" s="12"/>
      <c r="S22" s="12"/>
      <c r="T22" s="12"/>
      <c r="U22" s="12">
        <f t="shared" si="7"/>
        <v>129182599.42661157</v>
      </c>
    </row>
    <row r="23" spans="1:24" x14ac:dyDescent="0.25">
      <c r="A23" s="34" t="s">
        <v>19</v>
      </c>
      <c r="B23" s="25">
        <v>220</v>
      </c>
      <c r="C23" s="23">
        <f t="shared" si="0"/>
        <v>181.34098888888892</v>
      </c>
      <c r="D23" s="12">
        <v>7.5758958262646106</v>
      </c>
      <c r="E23" s="22">
        <v>0.21238561532560835</v>
      </c>
      <c r="F23" s="22">
        <f t="shared" si="1"/>
        <v>4.510764959723728E-2</v>
      </c>
      <c r="G23" s="12"/>
      <c r="H23" s="12"/>
      <c r="I23" s="12">
        <f t="shared" si="8"/>
        <v>177.21960277777782</v>
      </c>
      <c r="J23" s="12">
        <f t="shared" si="2"/>
        <v>1342.5972490164393</v>
      </c>
      <c r="K23" s="12"/>
      <c r="L23" s="12">
        <f t="shared" si="3"/>
        <v>68.125296047666851</v>
      </c>
      <c r="M23" s="12">
        <f t="shared" si="4"/>
        <v>4641.0559615822522</v>
      </c>
      <c r="N23" s="12"/>
      <c r="O23" s="12">
        <f t="shared" si="5"/>
        <v>35160.156488811474</v>
      </c>
      <c r="P23" s="12"/>
      <c r="Q23" s="12">
        <f t="shared" si="6"/>
        <v>2395296.0698825764</v>
      </c>
      <c r="R23" s="12"/>
      <c r="S23" s="12"/>
      <c r="T23" s="12"/>
      <c r="U23" s="12">
        <f t="shared" si="7"/>
        <v>163180253.88256341</v>
      </c>
    </row>
    <row r="24" spans="1:24" x14ac:dyDescent="0.25">
      <c r="A24" s="34" t="s">
        <v>54</v>
      </c>
      <c r="B24" s="25">
        <v>230</v>
      </c>
      <c r="C24" s="23">
        <f t="shared" si="0"/>
        <v>189.58376111111113</v>
      </c>
      <c r="D24" s="12">
        <v>5.4932408745603203</v>
      </c>
      <c r="E24" s="22">
        <v>0.17116177340356181</v>
      </c>
      <c r="F24" s="22">
        <f t="shared" si="1"/>
        <v>2.9296352674652238E-2</v>
      </c>
      <c r="G24" s="12"/>
      <c r="H24" s="12"/>
      <c r="I24" s="12">
        <f t="shared" si="8"/>
        <v>185.46237500000001</v>
      </c>
      <c r="J24" s="12">
        <f t="shared" si="2"/>
        <v>1018.7894990430341</v>
      </c>
      <c r="K24" s="12"/>
      <c r="L24" s="12">
        <f t="shared" si="3"/>
        <v>76.368068269889037</v>
      </c>
      <c r="M24" s="12">
        <f t="shared" si="4"/>
        <v>5832.0818512744327</v>
      </c>
      <c r="N24" s="12"/>
      <c r="O24" s="12">
        <f t="shared" si="5"/>
        <v>32037.030409202136</v>
      </c>
      <c r="P24" s="12"/>
      <c r="Q24" s="12">
        <f t="shared" si="6"/>
        <v>2446606.1254544598</v>
      </c>
      <c r="R24" s="12"/>
      <c r="S24" s="12"/>
      <c r="T24" s="12"/>
      <c r="U24" s="12">
        <f t="shared" si="7"/>
        <v>186842583.61823487</v>
      </c>
    </row>
    <row r="25" spans="1:24" x14ac:dyDescent="0.25">
      <c r="A25" s="34" t="s">
        <v>51</v>
      </c>
      <c r="B25" s="25">
        <v>240</v>
      </c>
      <c r="C25" s="23">
        <f t="shared" si="0"/>
        <v>197.82653333333337</v>
      </c>
      <c r="D25" s="12">
        <v>4.1798594138263825</v>
      </c>
      <c r="E25" s="22">
        <v>0.11485826141641645</v>
      </c>
      <c r="F25" s="22">
        <f t="shared" si="1"/>
        <v>1.3192420215601859E-2</v>
      </c>
      <c r="G25" s="12"/>
      <c r="H25" s="12"/>
      <c r="I25" s="12">
        <f t="shared" si="8"/>
        <v>193.70514722222225</v>
      </c>
      <c r="J25" s="12">
        <f t="shared" si="2"/>
        <v>809.66028312343099</v>
      </c>
      <c r="K25" s="12"/>
      <c r="L25" s="12">
        <f t="shared" si="3"/>
        <v>84.610840492111279</v>
      </c>
      <c r="M25" s="12">
        <f t="shared" si="4"/>
        <v>7158.9943287814976</v>
      </c>
      <c r="N25" s="12"/>
      <c r="O25" s="12">
        <f t="shared" si="5"/>
        <v>29923.589838687029</v>
      </c>
      <c r="P25" s="12"/>
      <c r="Q25" s="12">
        <f t="shared" si="6"/>
        <v>2531860.08679251</v>
      </c>
      <c r="R25" s="12"/>
      <c r="S25" s="12"/>
      <c r="T25" s="12"/>
      <c r="U25" s="12">
        <f t="shared" si="7"/>
        <v>214222809.95194408</v>
      </c>
    </row>
    <row r="26" spans="1:24" x14ac:dyDescent="0.25">
      <c r="A26" s="34" t="s">
        <v>81</v>
      </c>
      <c r="B26" s="25">
        <v>250</v>
      </c>
      <c r="C26" s="23">
        <f t="shared" si="0"/>
        <v>206.06930555555559</v>
      </c>
      <c r="D26" s="12">
        <v>2.8643222195662239</v>
      </c>
      <c r="E26" s="22">
        <v>8.6454453433413986E-2</v>
      </c>
      <c r="F26" s="22">
        <f t="shared" si="1"/>
        <v>7.4743725184703473E-3</v>
      </c>
      <c r="G26" s="12"/>
      <c r="H26" s="12"/>
      <c r="I26" s="12">
        <f t="shared" si="8"/>
        <v>201.94791944444449</v>
      </c>
      <c r="J26" s="12">
        <f t="shared" si="2"/>
        <v>578.44391285989229</v>
      </c>
      <c r="K26" s="12"/>
      <c r="L26" s="12">
        <f t="shared" si="3"/>
        <v>92.853612714333522</v>
      </c>
      <c r="M26" s="12">
        <f t="shared" si="4"/>
        <v>8621.7933941034407</v>
      </c>
      <c r="N26" s="12"/>
      <c r="O26" s="12">
        <f t="shared" si="5"/>
        <v>24695.594391239774</v>
      </c>
      <c r="P26" s="12"/>
      <c r="Q26" s="12">
        <f t="shared" si="6"/>
        <v>2293075.1573544452</v>
      </c>
      <c r="R26" s="12"/>
      <c r="S26" s="12"/>
      <c r="T26" s="12"/>
      <c r="U26" s="12">
        <f t="shared" si="7"/>
        <v>212920312.58584905</v>
      </c>
    </row>
    <row r="27" spans="1:24" x14ac:dyDescent="0.25">
      <c r="A27" s="34" t="s">
        <v>26</v>
      </c>
      <c r="B27" s="25">
        <v>260</v>
      </c>
      <c r="C27" s="23">
        <f t="shared" si="0"/>
        <v>214.3120777777778</v>
      </c>
      <c r="D27" s="12">
        <v>2.7670908243110222</v>
      </c>
      <c r="E27" s="22">
        <v>8.3674483199513081E-2</v>
      </c>
      <c r="F27" s="22">
        <f t="shared" si="1"/>
        <v>7.0014191387055965E-3</v>
      </c>
      <c r="G27" s="12"/>
      <c r="H27" s="12"/>
      <c r="I27" s="12">
        <f t="shared" si="8"/>
        <v>210.19069166666668</v>
      </c>
      <c r="J27" s="12">
        <f t="shared" si="2"/>
        <v>581.61673426642062</v>
      </c>
      <c r="K27" s="12"/>
      <c r="L27" s="12">
        <f t="shared" si="3"/>
        <v>101.09638493655571</v>
      </c>
      <c r="M27" s="12">
        <f t="shared" si="4"/>
        <v>10220.479047240247</v>
      </c>
      <c r="N27" s="12"/>
      <c r="O27" s="12">
        <f t="shared" si="5"/>
        <v>28280.993791681547</v>
      </c>
      <c r="P27" s="12"/>
      <c r="Q27" s="12">
        <f t="shared" si="6"/>
        <v>2859106.2347521801</v>
      </c>
      <c r="R27" s="12"/>
      <c r="S27" s="12"/>
      <c r="T27" s="12"/>
      <c r="U27" s="12">
        <f t="shared" si="7"/>
        <v>289045304.4830128</v>
      </c>
    </row>
    <row r="28" spans="1:24" x14ac:dyDescent="0.25">
      <c r="A28" s="34" t="s">
        <v>49</v>
      </c>
      <c r="B28" s="25">
        <v>270</v>
      </c>
      <c r="C28" s="23">
        <f t="shared" si="0"/>
        <v>222.55485000000002</v>
      </c>
      <c r="D28" s="12">
        <v>1.4561400788667236</v>
      </c>
      <c r="E28" s="22">
        <v>4.7636572679554436E-2</v>
      </c>
      <c r="F28" s="22">
        <f t="shared" si="1"/>
        <v>2.2692430566544721E-3</v>
      </c>
      <c r="G28" s="12"/>
      <c r="H28" s="12"/>
      <c r="I28" s="12">
        <f t="shared" si="8"/>
        <v>218.43346388888892</v>
      </c>
      <c r="J28" s="12">
        <f t="shared" si="2"/>
        <v>318.06972133429832</v>
      </c>
      <c r="K28" s="12"/>
      <c r="L28" s="12">
        <f t="shared" si="3"/>
        <v>109.33915715877795</v>
      </c>
      <c r="M28" s="12">
        <f t="shared" si="4"/>
        <v>11955.051288191944</v>
      </c>
      <c r="N28" s="12"/>
      <c r="O28" s="12">
        <f t="shared" si="5"/>
        <v>17408.229325643544</v>
      </c>
      <c r="P28" s="12"/>
      <c r="Q28" s="12">
        <f t="shared" si="6"/>
        <v>1903401.1220925865</v>
      </c>
      <c r="R28" s="12"/>
      <c r="S28" s="12"/>
      <c r="T28" s="12"/>
      <c r="U28" s="12">
        <f t="shared" si="7"/>
        <v>208116274.42467561</v>
      </c>
    </row>
    <row r="29" spans="1:24" x14ac:dyDescent="0.25">
      <c r="A29" s="34" t="s">
        <v>7</v>
      </c>
      <c r="B29" s="25">
        <v>280</v>
      </c>
      <c r="C29" s="23">
        <f t="shared" si="0"/>
        <v>230.79762222222226</v>
      </c>
      <c r="D29" s="12">
        <v>1.0090863616648689</v>
      </c>
      <c r="E29" s="22">
        <v>3.4328276933089187E-2</v>
      </c>
      <c r="F29" s="22">
        <f t="shared" si="1"/>
        <v>1.1784305971948631E-3</v>
      </c>
      <c r="G29" s="12"/>
      <c r="H29" s="12"/>
      <c r="I29" s="12">
        <f t="shared" si="8"/>
        <v>226.67623611111114</v>
      </c>
      <c r="J29" s="12">
        <f t="shared" si="2"/>
        <v>228.73589837324789</v>
      </c>
      <c r="K29" s="12"/>
      <c r="L29" s="12">
        <f t="shared" si="3"/>
        <v>117.58192938100017</v>
      </c>
      <c r="M29" s="12">
        <f t="shared" si="4"/>
        <v>13825.51011695851</v>
      </c>
      <c r="N29" s="12"/>
      <c r="O29" s="12">
        <f t="shared" si="5"/>
        <v>13951.133702082499</v>
      </c>
      <c r="P29" s="12"/>
      <c r="Q29" s="12">
        <f t="shared" si="6"/>
        <v>1640401.2177431558</v>
      </c>
      <c r="R29" s="12"/>
      <c r="S29" s="12"/>
      <c r="T29" s="12"/>
      <c r="U29" s="12">
        <f t="shared" si="7"/>
        <v>192881540.14118242</v>
      </c>
    </row>
    <row r="30" spans="1:24" x14ac:dyDescent="0.25">
      <c r="A30" s="34" t="s">
        <v>39</v>
      </c>
      <c r="B30" s="25">
        <v>290</v>
      </c>
      <c r="C30" s="23">
        <f t="shared" si="0"/>
        <v>239.04039444444447</v>
      </c>
      <c r="D30" s="12">
        <v>1.0393390008535275</v>
      </c>
      <c r="E30" s="22">
        <v>3.5277722811075198E-2</v>
      </c>
      <c r="F30" s="22">
        <f t="shared" si="1"/>
        <v>1.2445177267350553E-3</v>
      </c>
      <c r="G30" s="12"/>
      <c r="H30" s="12"/>
      <c r="I30" s="12">
        <f t="shared" si="8"/>
        <v>234.91900833333335</v>
      </c>
      <c r="J30" s="12">
        <f t="shared" si="2"/>
        <v>244.1604874026682</v>
      </c>
      <c r="K30" s="12"/>
      <c r="L30" s="12">
        <f t="shared" si="3"/>
        <v>125.82470160322238</v>
      </c>
      <c r="M30" s="12">
        <f t="shared" si="4"/>
        <v>15831.855533539952</v>
      </c>
      <c r="N30" s="12"/>
      <c r="O30" s="12">
        <f t="shared" si="5"/>
        <v>16454.664911886804</v>
      </c>
      <c r="P30" s="12"/>
      <c r="Q30" s="12">
        <f t="shared" si="6"/>
        <v>2070403.3025191706</v>
      </c>
      <c r="R30" s="12"/>
      <c r="S30" s="12"/>
      <c r="T30" s="12"/>
      <c r="U30" s="12">
        <f t="shared" si="7"/>
        <v>260507877.73780078</v>
      </c>
    </row>
    <row r="31" spans="1:24" ht="15.75" thickBot="1" x14ac:dyDescent="0.3">
      <c r="A31" s="34" t="s">
        <v>9</v>
      </c>
      <c r="B31" s="26">
        <v>300</v>
      </c>
      <c r="C31" s="23">
        <f t="shared" si="0"/>
        <v>247.28316666666669</v>
      </c>
      <c r="D31" s="12">
        <v>0.85123753050205264</v>
      </c>
      <c r="E31" s="22">
        <v>2.9729178290638845E-2</v>
      </c>
      <c r="F31" s="22">
        <f t="shared" si="1"/>
        <v>8.8382404183659198E-4</v>
      </c>
      <c r="G31" s="12"/>
      <c r="H31" s="12"/>
      <c r="I31" s="12">
        <f t="shared" si="8"/>
        <v>243.16178055555559</v>
      </c>
      <c r="J31" s="12">
        <f t="shared" si="2"/>
        <v>206.9884335925932</v>
      </c>
      <c r="K31" s="12"/>
      <c r="L31" s="12">
        <f t="shared" si="3"/>
        <v>134.06747382544461</v>
      </c>
      <c r="M31" s="12">
        <f t="shared" si="4"/>
        <v>17974.087537936277</v>
      </c>
      <c r="N31" s="12"/>
      <c r="O31" s="12">
        <f t="shared" si="5"/>
        <v>15300.217888820596</v>
      </c>
      <c r="P31" s="12"/>
      <c r="Q31" s="12">
        <f t="shared" si="6"/>
        <v>2051261.5613330547</v>
      </c>
      <c r="R31" s="12"/>
      <c r="S31" s="12"/>
      <c r="T31" s="12"/>
      <c r="U31" s="12">
        <f t="shared" si="7"/>
        <v>275007455.68315995</v>
      </c>
    </row>
    <row r="34" spans="3:21" x14ac:dyDescent="0.25">
      <c r="C34" t="s">
        <v>96</v>
      </c>
      <c r="D34">
        <f>SUM(D2:D31)</f>
        <v>454.45637462730218</v>
      </c>
      <c r="E34" s="19" t="s">
        <v>141</v>
      </c>
      <c r="F34" s="19">
        <f>SQRT(SUM(F2:F31))</f>
        <v>2.7052763503993877</v>
      </c>
      <c r="I34" t="s">
        <v>96</v>
      </c>
      <c r="J34">
        <f>SUM(J2:J31)</f>
        <v>49578.603129045128</v>
      </c>
      <c r="L34" t="s">
        <v>100</v>
      </c>
      <c r="M34">
        <f>J34/D34</f>
        <v>109.09430673011097</v>
      </c>
      <c r="N34" t="s">
        <v>103</v>
      </c>
      <c r="O34">
        <f>SUM(O2:O31)</f>
        <v>640415.03040537273</v>
      </c>
      <c r="P34" t="s">
        <v>103</v>
      </c>
      <c r="Q34">
        <f>SUM(Q2:Q31)</f>
        <v>14760012.67428999</v>
      </c>
      <c r="T34" t="s">
        <v>103</v>
      </c>
      <c r="U34">
        <f>SUM(U2:U31)</f>
        <v>2974292087.3354917</v>
      </c>
    </row>
    <row r="36" spans="3:21" x14ac:dyDescent="0.25">
      <c r="N36" t="s">
        <v>104</v>
      </c>
      <c r="O36">
        <f>SQRT((O34/(D34-1)))</f>
        <v>37.580538794773261</v>
      </c>
    </row>
  </sheetData>
  <pageMargins left="0.7" right="0.7" top="0.75" bottom="0.75" header="0.3" footer="0.3"/>
  <pageSetup paperSize="9" orientation="portrait" horizontalDpi="4294967293" verticalDpi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40"/>
  <sheetViews>
    <sheetView zoomScale="70" zoomScaleNormal="70" workbookViewId="0">
      <selection activeCell="K41" sqref="K41"/>
    </sheetView>
  </sheetViews>
  <sheetFormatPr defaultRowHeight="15" x14ac:dyDescent="0.25"/>
  <cols>
    <col min="1" max="1" width="18.28515625" bestFit="1" customWidth="1"/>
    <col min="2" max="2" width="18.28515625" customWidth="1"/>
    <col min="3" max="3" width="14.85546875" bestFit="1" customWidth="1"/>
    <col min="4" max="4" width="19.28515625" bestFit="1" customWidth="1"/>
    <col min="5" max="5" width="20.7109375" style="19" bestFit="1" customWidth="1"/>
    <col min="6" max="6" width="15.5703125" customWidth="1"/>
    <col min="7" max="8" width="15.5703125" style="19" customWidth="1"/>
    <col min="10" max="10" width="13" bestFit="1" customWidth="1"/>
    <col min="11" max="11" width="20.140625" bestFit="1" customWidth="1"/>
    <col min="13" max="13" width="16.5703125" bestFit="1" customWidth="1"/>
    <col min="15" max="15" width="12.28515625" bestFit="1" customWidth="1"/>
    <col min="18" max="18" width="12.7109375" bestFit="1" customWidth="1"/>
    <col min="19" max="19" width="10.7109375" bestFit="1" customWidth="1"/>
    <col min="22" max="22" width="15.85546875" bestFit="1" customWidth="1"/>
    <col min="24" max="24" width="23.42578125" bestFit="1" customWidth="1"/>
    <col min="25" max="25" width="14.85546875" bestFit="1" customWidth="1"/>
  </cols>
  <sheetData>
    <row r="1" spans="1:25" ht="15.75" thickBot="1" x14ac:dyDescent="0.3">
      <c r="A1" s="14" t="s">
        <v>67</v>
      </c>
      <c r="B1" s="55" t="s">
        <v>94</v>
      </c>
      <c r="C1" s="31" t="s">
        <v>95</v>
      </c>
      <c r="D1" s="31" t="s">
        <v>102</v>
      </c>
      <c r="E1" s="32" t="s">
        <v>143</v>
      </c>
      <c r="F1" s="31" t="s">
        <v>108</v>
      </c>
      <c r="G1" s="32" t="s">
        <v>144</v>
      </c>
      <c r="H1" s="32" t="s">
        <v>146</v>
      </c>
      <c r="I1" s="31">
        <v>0.82427722222222233</v>
      </c>
      <c r="J1" s="31" t="s">
        <v>97</v>
      </c>
      <c r="K1" s="31" t="s">
        <v>98</v>
      </c>
      <c r="L1" s="31"/>
      <c r="M1" s="31" t="s">
        <v>99</v>
      </c>
      <c r="N1" s="31" t="s">
        <v>101</v>
      </c>
      <c r="O1" s="31"/>
      <c r="P1" s="31" t="s">
        <v>105</v>
      </c>
      <c r="Q1" s="31"/>
      <c r="R1" s="52" t="s">
        <v>106</v>
      </c>
      <c r="S1" s="31"/>
      <c r="T1" s="31"/>
      <c r="U1" s="31"/>
      <c r="V1" s="33" t="s">
        <v>109</v>
      </c>
    </row>
    <row r="2" spans="1:25" x14ac:dyDescent="0.25">
      <c r="A2" s="27" t="s">
        <v>0</v>
      </c>
      <c r="B2" s="28">
        <v>10</v>
      </c>
      <c r="C2" s="13">
        <f t="shared" ref="C2:C31" si="0">B2*I$1</f>
        <v>8.2427722222222233</v>
      </c>
      <c r="D2" s="13">
        <v>-0.19157606917335676</v>
      </c>
      <c r="E2" s="29">
        <v>-2.2654860576950884E-3</v>
      </c>
      <c r="F2" s="13">
        <f>D2/D$34*100</f>
        <v>-4.2154996578157258E-2</v>
      </c>
      <c r="G2" s="29">
        <f>F2*SQRT(((E2/D2)^2)+((D$36/D$34)^2))</f>
        <v>-5.5810155132930553E-4</v>
      </c>
      <c r="H2" s="29">
        <f>G2*2</f>
        <v>-1.1162031026586111E-3</v>
      </c>
      <c r="I2" s="13"/>
      <c r="J2" s="13">
        <f>C2/2</f>
        <v>4.1213861111111116</v>
      </c>
      <c r="K2" s="13">
        <f>J2*F2</f>
        <v>-0.17373701741115377</v>
      </c>
      <c r="L2" s="13"/>
      <c r="M2" s="13">
        <f>J2-N$34</f>
        <v>-104.97292061899989</v>
      </c>
      <c r="N2" s="13">
        <f>M2^2</f>
        <v>11019.314063282853</v>
      </c>
      <c r="O2" s="13"/>
      <c r="P2" s="13">
        <f>F2*N2</f>
        <v>-464.51914663132879</v>
      </c>
      <c r="Q2" s="13"/>
      <c r="R2" s="53">
        <f>P2*M2</f>
        <v>48761.931505336048</v>
      </c>
      <c r="S2" s="13"/>
      <c r="T2" s="13"/>
      <c r="U2" s="13"/>
      <c r="V2" s="13">
        <f>R2*M2</f>
        <v>-5118682.3651387505</v>
      </c>
    </row>
    <row r="3" spans="1:25" x14ac:dyDescent="0.25">
      <c r="A3" s="25" t="s">
        <v>47</v>
      </c>
      <c r="B3" s="24">
        <v>20</v>
      </c>
      <c r="C3" s="12">
        <f t="shared" si="0"/>
        <v>16.485544444444447</v>
      </c>
      <c r="D3" s="12">
        <v>-0.10833467353005069</v>
      </c>
      <c r="E3" s="22">
        <v>-1.9433664409154487E-3</v>
      </c>
      <c r="F3" s="12">
        <f t="shared" ref="F3:F31" si="1">D3/D$34*100</f>
        <v>-2.3838299906981282E-2</v>
      </c>
      <c r="G3" s="22">
        <f t="shared" ref="G3:G31" si="2">F3*SQRT(((E3/D3)^2)+((D$36/D$34)^2))</f>
        <v>-4.5055454489844894E-4</v>
      </c>
      <c r="H3" s="29">
        <f t="shared" ref="H3:H31" si="3">G3*2</f>
        <v>-9.0110908979689787E-4</v>
      </c>
      <c r="I3" s="12"/>
      <c r="J3" s="12">
        <f>((C3-C2)/2)+C2</f>
        <v>12.364158333333336</v>
      </c>
      <c r="K3" s="12">
        <f t="shared" ref="K3:K31" si="4">J3*F3</f>
        <v>-0.2947405144474019</v>
      </c>
      <c r="L3" s="12"/>
      <c r="M3" s="12">
        <f t="shared" ref="M3:M31" si="5">J3-N$34</f>
        <v>-96.730148396777665</v>
      </c>
      <c r="N3" s="12">
        <f t="shared" ref="N3:N31" si="6">M3^2</f>
        <v>9356.7216088626283</v>
      </c>
      <c r="O3" s="12"/>
      <c r="P3" s="12">
        <f t="shared" ref="P3:P31" si="7">F3*N3</f>
        <v>-223.04833585819975</v>
      </c>
      <c r="Q3" s="12"/>
      <c r="R3" s="54">
        <f t="shared" ref="R3:R31" si="8">P3*M3</f>
        <v>21575.498627217967</v>
      </c>
      <c r="S3" s="12"/>
      <c r="T3" s="12"/>
      <c r="U3" s="12"/>
      <c r="V3" s="12">
        <f t="shared" ref="V3:V31" si="9">R3*M3</f>
        <v>-2087001.1839452668</v>
      </c>
    </row>
    <row r="4" spans="1:25" x14ac:dyDescent="0.25">
      <c r="A4" s="25" t="s">
        <v>41</v>
      </c>
      <c r="B4" s="24">
        <v>30</v>
      </c>
      <c r="C4" s="12">
        <f t="shared" si="0"/>
        <v>24.728316666666672</v>
      </c>
      <c r="D4" s="12">
        <v>0.1869323969606933</v>
      </c>
      <c r="E4" s="22">
        <v>2.7843270375339487E-3</v>
      </c>
      <c r="F4" s="12">
        <f t="shared" si="1"/>
        <v>4.1133188441683941E-2</v>
      </c>
      <c r="G4" s="22">
        <f t="shared" si="2"/>
        <v>6.5978917411260631E-4</v>
      </c>
      <c r="H4" s="29">
        <f t="shared" si="3"/>
        <v>1.3195783482252126E-3</v>
      </c>
      <c r="I4" s="12"/>
      <c r="J4" s="12">
        <f>((C4-C3)/2)+C3</f>
        <v>20.606930555555557</v>
      </c>
      <c r="K4" s="12">
        <f t="shared" si="4"/>
        <v>0.84762875774636148</v>
      </c>
      <c r="L4" s="12"/>
      <c r="M4" s="12">
        <f t="shared" si="5"/>
        <v>-88.487376174555436</v>
      </c>
      <c r="N4" s="12">
        <f t="shared" si="6"/>
        <v>7830.0157422572811</v>
      </c>
      <c r="O4" s="12"/>
      <c r="P4" s="12">
        <f t="shared" si="7"/>
        <v>322.07351302762049</v>
      </c>
      <c r="Q4" s="12"/>
      <c r="R4" s="54">
        <f t="shared" si="8"/>
        <v>-28499.440103135636</v>
      </c>
      <c r="S4" s="12"/>
      <c r="T4" s="12"/>
      <c r="U4" s="12"/>
      <c r="V4" s="12">
        <f t="shared" si="9"/>
        <v>2521840.677170374</v>
      </c>
    </row>
    <row r="5" spans="1:25" x14ac:dyDescent="0.25">
      <c r="A5" s="25" t="s">
        <v>20</v>
      </c>
      <c r="B5" s="24">
        <v>40</v>
      </c>
      <c r="C5" s="12">
        <f t="shared" si="0"/>
        <v>32.971088888888893</v>
      </c>
      <c r="D5" s="12">
        <v>1.2753826452168577</v>
      </c>
      <c r="E5" s="22">
        <v>1.9161652706838082E-2</v>
      </c>
      <c r="F5" s="12">
        <f t="shared" si="1"/>
        <v>0.28063918044120162</v>
      </c>
      <c r="G5" s="22">
        <f t="shared" si="2"/>
        <v>4.5352824953320218E-3</v>
      </c>
      <c r="H5" s="29">
        <f t="shared" si="3"/>
        <v>9.0705649906640436E-3</v>
      </c>
      <c r="I5" s="12"/>
      <c r="J5" s="12">
        <f t="shared" ref="J4:J31" si="10">((C5-C4)/2)+C4</f>
        <v>28.849702777777782</v>
      </c>
      <c r="K5" s="12">
        <f t="shared" si="4"/>
        <v>8.0963569435278142</v>
      </c>
      <c r="L5" s="12"/>
      <c r="M5" s="12">
        <f t="shared" si="5"/>
        <v>-80.244603952333222</v>
      </c>
      <c r="N5" s="12">
        <f t="shared" si="6"/>
        <v>6439.1964634668129</v>
      </c>
      <c r="O5" s="12"/>
      <c r="P5" s="12">
        <f t="shared" si="7"/>
        <v>1807.0908182072103</v>
      </c>
      <c r="Q5" s="12"/>
      <c r="R5" s="54">
        <f t="shared" si="8"/>
        <v>-145009.28701293538</v>
      </c>
      <c r="S5" s="12"/>
      <c r="T5" s="12"/>
      <c r="U5" s="12"/>
      <c r="V5" s="12">
        <f t="shared" si="9"/>
        <v>11636212.805763217</v>
      </c>
    </row>
    <row r="6" spans="1:25" x14ac:dyDescent="0.25">
      <c r="A6" s="25" t="s">
        <v>60</v>
      </c>
      <c r="B6" s="24">
        <v>50</v>
      </c>
      <c r="C6" s="12">
        <f t="shared" si="0"/>
        <v>41.213861111111115</v>
      </c>
      <c r="D6" s="12">
        <v>3.8886407938424359</v>
      </c>
      <c r="E6" s="22">
        <v>6.0272652318216199E-2</v>
      </c>
      <c r="F6" s="12">
        <f t="shared" si="1"/>
        <v>0.85566866501355487</v>
      </c>
      <c r="G6" s="22">
        <f t="shared" si="2"/>
        <v>1.4207071719926911E-2</v>
      </c>
      <c r="H6" s="29">
        <f t="shared" si="3"/>
        <v>2.8414143439853823E-2</v>
      </c>
      <c r="I6" s="12"/>
      <c r="J6" s="12">
        <f t="shared" si="10"/>
        <v>37.092475000000007</v>
      </c>
      <c r="K6" s="12">
        <f t="shared" si="4"/>
        <v>31.738868565298667</v>
      </c>
      <c r="L6" s="12"/>
      <c r="M6" s="12">
        <f t="shared" si="5"/>
        <v>-72.001831730110993</v>
      </c>
      <c r="N6" s="12">
        <f t="shared" si="6"/>
        <v>5184.2637724912183</v>
      </c>
      <c r="O6" s="12"/>
      <c r="P6" s="12">
        <f t="shared" si="7"/>
        <v>4436.0120612856963</v>
      </c>
      <c r="Q6" s="12"/>
      <c r="R6" s="54">
        <f t="shared" si="8"/>
        <v>-319400.99398943549</v>
      </c>
      <c r="S6" s="12"/>
      <c r="T6" s="12"/>
      <c r="U6" s="12"/>
      <c r="V6" s="12">
        <f t="shared" si="9"/>
        <v>22997456.623657528</v>
      </c>
    </row>
    <row r="7" spans="1:25" x14ac:dyDescent="0.25">
      <c r="A7" s="25" t="s">
        <v>78</v>
      </c>
      <c r="B7" s="24">
        <v>60</v>
      </c>
      <c r="C7" s="12">
        <f t="shared" si="0"/>
        <v>49.456633333333343</v>
      </c>
      <c r="D7" s="12">
        <v>8.3962075175004554</v>
      </c>
      <c r="E7" s="22">
        <v>0.12701445960629473</v>
      </c>
      <c r="F7" s="12">
        <f t="shared" si="1"/>
        <v>1.8475277246107837</v>
      </c>
      <c r="G7" s="22">
        <f t="shared" si="2"/>
        <v>3.0034674337449007E-2</v>
      </c>
      <c r="H7" s="29">
        <f t="shared" si="3"/>
        <v>6.0069348674898014E-2</v>
      </c>
      <c r="I7" s="12"/>
      <c r="J7" s="12">
        <f t="shared" si="10"/>
        <v>45.335247222222229</v>
      </c>
      <c r="K7" s="12">
        <f t="shared" si="4"/>
        <v>83.758126145139585</v>
      </c>
      <c r="L7" s="12"/>
      <c r="M7" s="12">
        <f t="shared" si="5"/>
        <v>-63.759059507888772</v>
      </c>
      <c r="N7" s="12">
        <f t="shared" si="6"/>
        <v>4065.2176693305014</v>
      </c>
      <c r="O7" s="12"/>
      <c r="P7" s="12">
        <f t="shared" si="7"/>
        <v>7510.6023506657348</v>
      </c>
      <c r="Q7" s="12"/>
      <c r="R7" s="54">
        <f t="shared" si="8"/>
        <v>-478868.94221618585</v>
      </c>
      <c r="S7" s="12"/>
      <c r="T7" s="12"/>
      <c r="U7" s="12"/>
      <c r="V7" s="12">
        <f t="shared" si="9"/>
        <v>30532233.383241542</v>
      </c>
    </row>
    <row r="8" spans="1:25" x14ac:dyDescent="0.25">
      <c r="A8" s="25" t="s">
        <v>31</v>
      </c>
      <c r="B8" s="24">
        <v>70</v>
      </c>
      <c r="C8" s="12">
        <f t="shared" si="0"/>
        <v>57.699405555555565</v>
      </c>
      <c r="D8" s="12">
        <v>14.814397553475512</v>
      </c>
      <c r="E8" s="22">
        <v>0.26811171259937816</v>
      </c>
      <c r="F8" s="12">
        <f t="shared" si="1"/>
        <v>3.2598063049780608</v>
      </c>
      <c r="G8" s="22">
        <f t="shared" si="2"/>
        <v>6.210550865186254E-2</v>
      </c>
      <c r="H8" s="29">
        <f t="shared" si="3"/>
        <v>0.12421101730372508</v>
      </c>
      <c r="I8" s="12"/>
      <c r="J8" s="12">
        <f t="shared" si="10"/>
        <v>53.57801944444445</v>
      </c>
      <c r="K8" s="12">
        <f t="shared" si="4"/>
        <v>174.65396559323716</v>
      </c>
      <c r="L8" s="12"/>
      <c r="M8" s="12">
        <f t="shared" si="5"/>
        <v>-55.51628728566655</v>
      </c>
      <c r="N8" s="12">
        <f t="shared" si="6"/>
        <v>3082.0581539846617</v>
      </c>
      <c r="O8" s="12"/>
      <c r="P8" s="12">
        <f t="shared" si="7"/>
        <v>10046.912602668242</v>
      </c>
      <c r="Q8" s="12"/>
      <c r="R8" s="54">
        <f t="shared" si="8"/>
        <v>-557767.28638371394</v>
      </c>
      <c r="S8" s="12"/>
      <c r="T8" s="12"/>
      <c r="U8" s="12"/>
      <c r="V8" s="12">
        <f t="shared" si="9"/>
        <v>30965168.909424912</v>
      </c>
    </row>
    <row r="9" spans="1:25" x14ac:dyDescent="0.25">
      <c r="A9" s="25" t="s">
        <v>30</v>
      </c>
      <c r="B9" s="24">
        <v>80</v>
      </c>
      <c r="C9" s="12">
        <f t="shared" si="0"/>
        <v>65.942177777777786</v>
      </c>
      <c r="D9" s="12">
        <v>22.40901014155083</v>
      </c>
      <c r="E9" s="22">
        <v>0.42323031168906494</v>
      </c>
      <c r="F9" s="12">
        <f t="shared" si="1"/>
        <v>4.9309485778317814</v>
      </c>
      <c r="G9" s="22">
        <f t="shared" si="2"/>
        <v>9.7645194540946861E-2</v>
      </c>
      <c r="H9" s="29">
        <f t="shared" si="3"/>
        <v>0.19529038908189372</v>
      </c>
      <c r="I9" s="12"/>
      <c r="J9" s="12">
        <f t="shared" si="10"/>
        <v>61.820791666666679</v>
      </c>
      <c r="K9" s="12">
        <f t="shared" si="4"/>
        <v>304.83514474918491</v>
      </c>
      <c r="L9" s="12"/>
      <c r="M9" s="12">
        <f t="shared" si="5"/>
        <v>-47.273515063444322</v>
      </c>
      <c r="N9" s="12">
        <f t="shared" si="6"/>
        <v>2234.7852264536973</v>
      </c>
      <c r="O9" s="12"/>
      <c r="P9" s="12">
        <f t="shared" si="7"/>
        <v>11019.611034141335</v>
      </c>
      <c r="Q9" s="12"/>
      <c r="R9" s="54">
        <f t="shared" si="8"/>
        <v>-520935.74821577768</v>
      </c>
      <c r="S9" s="12"/>
      <c r="T9" s="12"/>
      <c r="U9" s="12"/>
      <c r="V9" s="12">
        <f t="shared" si="9"/>
        <v>24626463.940365206</v>
      </c>
    </row>
    <row r="10" spans="1:25" x14ac:dyDescent="0.25">
      <c r="A10" s="25" t="s">
        <v>68</v>
      </c>
      <c r="B10" s="24">
        <v>90</v>
      </c>
      <c r="C10" s="12">
        <f t="shared" si="0"/>
        <v>74.184950000000015</v>
      </c>
      <c r="D10" s="12">
        <v>29.574900560610107</v>
      </c>
      <c r="E10" s="22">
        <v>0.56155520480461818</v>
      </c>
      <c r="F10" s="12">
        <f t="shared" si="1"/>
        <v>6.5077534856595118</v>
      </c>
      <c r="G10" s="22">
        <f t="shared" si="2"/>
        <v>0.12949660377684638</v>
      </c>
      <c r="H10" s="29">
        <f t="shared" si="3"/>
        <v>0.25899320755369276</v>
      </c>
      <c r="I10" s="12"/>
      <c r="J10" s="12">
        <f t="shared" si="10"/>
        <v>70.063563888888893</v>
      </c>
      <c r="K10" s="12">
        <f t="shared" si="4"/>
        <v>455.95640211564461</v>
      </c>
      <c r="L10" s="12"/>
      <c r="M10" s="12">
        <f t="shared" si="5"/>
        <v>-39.030742841222107</v>
      </c>
      <c r="N10" s="12">
        <f t="shared" si="6"/>
        <v>1523.3988867376108</v>
      </c>
      <c r="O10" s="12"/>
      <c r="P10" s="12">
        <f t="shared" si="7"/>
        <v>9913.9044152165061</v>
      </c>
      <c r="Q10" s="12"/>
      <c r="R10" s="54">
        <f t="shared" si="8"/>
        <v>-386947.05378277187</v>
      </c>
      <c r="S10" s="12"/>
      <c r="T10" s="12"/>
      <c r="U10" s="12"/>
      <c r="V10" s="12">
        <f t="shared" si="9"/>
        <v>15102830.949363908</v>
      </c>
      <c r="X10" t="s">
        <v>110</v>
      </c>
      <c r="Y10">
        <f>(F34*(F34+1))/((F34-1)*(F34-2)*(F34-3))</f>
        <v>1.0732190408184518E-2</v>
      </c>
    </row>
    <row r="11" spans="1:25" x14ac:dyDescent="0.25">
      <c r="A11" s="25" t="s">
        <v>74</v>
      </c>
      <c r="B11" s="24">
        <v>100</v>
      </c>
      <c r="C11" s="12">
        <f t="shared" si="0"/>
        <v>82.427722222222229</v>
      </c>
      <c r="D11" s="12">
        <v>36.066396523543936</v>
      </c>
      <c r="E11" s="22">
        <v>0.78404521420898809</v>
      </c>
      <c r="F11" s="12">
        <f t="shared" si="1"/>
        <v>7.9361625311388444</v>
      </c>
      <c r="G11" s="22">
        <f t="shared" si="2"/>
        <v>0.17887501537641085</v>
      </c>
      <c r="H11" s="29">
        <f t="shared" si="3"/>
        <v>0.35775003075282169</v>
      </c>
      <c r="I11" s="12"/>
      <c r="J11" s="12">
        <f t="shared" si="10"/>
        <v>78.306336111111122</v>
      </c>
      <c r="K11" s="12">
        <f t="shared" si="4"/>
        <v>621.45181059576475</v>
      </c>
      <c r="L11" s="12"/>
      <c r="M11" s="12">
        <f>J11-N$34</f>
        <v>-30.787970618999879</v>
      </c>
      <c r="N11" s="12">
        <f t="shared" si="6"/>
        <v>947.89913483639975</v>
      </c>
      <c r="O11" s="12"/>
      <c r="P11" s="12">
        <f t="shared" si="7"/>
        <v>7522.6815971875631</v>
      </c>
      <c r="Q11" s="12"/>
      <c r="R11" s="54">
        <f t="shared" si="8"/>
        <v>-231608.09999030177</v>
      </c>
      <c r="S11" s="12"/>
      <c r="T11" s="12"/>
      <c r="U11" s="12"/>
      <c r="V11" s="12">
        <f t="shared" si="9"/>
        <v>7130743.3776237965</v>
      </c>
    </row>
    <row r="12" spans="1:25" x14ac:dyDescent="0.25">
      <c r="A12" s="25" t="s">
        <v>17</v>
      </c>
      <c r="B12" s="24">
        <v>110</v>
      </c>
      <c r="C12" s="12">
        <f t="shared" si="0"/>
        <v>90.670494444444458</v>
      </c>
      <c r="D12" s="12">
        <v>39.927100933382725</v>
      </c>
      <c r="E12" s="22">
        <v>0.88253824386514512</v>
      </c>
      <c r="F12" s="12">
        <f t="shared" si="1"/>
        <v>8.7856839869672374</v>
      </c>
      <c r="G12" s="22">
        <f t="shared" si="2"/>
        <v>0.20111557735394575</v>
      </c>
      <c r="H12" s="29">
        <f t="shared" si="3"/>
        <v>0.4022311547078915</v>
      </c>
      <c r="I12" s="12"/>
      <c r="J12" s="12">
        <f t="shared" si="10"/>
        <v>86.549108333333351</v>
      </c>
      <c r="K12" s="12">
        <f t="shared" si="4"/>
        <v>760.39311517045951</v>
      </c>
      <c r="L12" s="12"/>
      <c r="M12" s="12">
        <f t="shared" si="5"/>
        <v>-22.54519839677765</v>
      </c>
      <c r="N12" s="12">
        <f t="shared" si="6"/>
        <v>508.28597075006553</v>
      </c>
      <c r="O12" s="12"/>
      <c r="P12" s="12">
        <f t="shared" si="7"/>
        <v>4465.6399140189487</v>
      </c>
      <c r="Q12" s="12"/>
      <c r="R12" s="54">
        <f t="shared" si="8"/>
        <v>-100678.73783012628</v>
      </c>
      <c r="S12" s="12"/>
      <c r="T12" s="12"/>
      <c r="U12" s="12"/>
      <c r="V12" s="12">
        <f t="shared" si="9"/>
        <v>2269822.1187173603</v>
      </c>
      <c r="X12" t="s">
        <v>111</v>
      </c>
      <c r="Y12">
        <f>V34/(P36^4)</f>
        <v>323.0153584030017</v>
      </c>
    </row>
    <row r="13" spans="1:25" x14ac:dyDescent="0.25">
      <c r="A13" s="25" t="s">
        <v>29</v>
      </c>
      <c r="B13" s="24">
        <v>120</v>
      </c>
      <c r="C13" s="12">
        <f t="shared" si="0"/>
        <v>98.913266666666686</v>
      </c>
      <c r="D13" s="12">
        <v>41.452231472605689</v>
      </c>
      <c r="E13" s="22">
        <v>0.89803800103192311</v>
      </c>
      <c r="F13" s="12">
        <f t="shared" si="1"/>
        <v>9.121278474001052</v>
      </c>
      <c r="G13" s="22">
        <f t="shared" si="2"/>
        <v>0.20493100190160887</v>
      </c>
      <c r="H13" s="29">
        <f t="shared" si="3"/>
        <v>0.40986200380321774</v>
      </c>
      <c r="I13" s="12"/>
      <c r="J13" s="12">
        <f t="shared" si="10"/>
        <v>94.791880555555565</v>
      </c>
      <c r="K13" s="12">
        <f t="shared" si="4"/>
        <v>864.62313962146789</v>
      </c>
      <c r="L13" s="12"/>
      <c r="M13" s="12">
        <f t="shared" si="5"/>
        <v>-14.302426174555436</v>
      </c>
      <c r="N13" s="12">
        <f t="shared" si="6"/>
        <v>204.55939447860843</v>
      </c>
      <c r="O13" s="12"/>
      <c r="P13" s="12">
        <f t="shared" si="7"/>
        <v>1865.8432015124206</v>
      </c>
      <c r="Q13" s="12"/>
      <c r="R13" s="54">
        <f t="shared" si="8"/>
        <v>-26686.084642927555</v>
      </c>
      <c r="S13" s="12"/>
      <c r="T13" s="12"/>
      <c r="U13" s="12"/>
      <c r="V13" s="12">
        <f t="shared" si="9"/>
        <v>381675.75549340888</v>
      </c>
    </row>
    <row r="14" spans="1:25" x14ac:dyDescent="0.25">
      <c r="A14" s="25" t="s">
        <v>4</v>
      </c>
      <c r="B14" s="24">
        <v>130</v>
      </c>
      <c r="C14" s="12">
        <f t="shared" si="0"/>
        <v>107.1560388888889</v>
      </c>
      <c r="D14" s="12">
        <v>40.270052610981764</v>
      </c>
      <c r="E14" s="22">
        <v>0.89189678662204175</v>
      </c>
      <c r="F14" s="12">
        <f t="shared" si="1"/>
        <v>8.8611481451893077</v>
      </c>
      <c r="G14" s="22">
        <f t="shared" si="2"/>
        <v>0.20322085690958158</v>
      </c>
      <c r="H14" s="29">
        <f t="shared" si="3"/>
        <v>0.40644171381916316</v>
      </c>
      <c r="I14" s="12"/>
      <c r="J14" s="12">
        <f t="shared" si="10"/>
        <v>103.03465277777779</v>
      </c>
      <c r="K14" s="12">
        <f t="shared" si="4"/>
        <v>913.00532235203002</v>
      </c>
      <c r="L14" s="12"/>
      <c r="M14" s="12">
        <f t="shared" si="5"/>
        <v>-6.0596539523332069</v>
      </c>
      <c r="N14" s="12">
        <f t="shared" si="6"/>
        <v>36.719406022027457</v>
      </c>
      <c r="O14" s="12"/>
      <c r="P14" s="12">
        <f t="shared" si="7"/>
        <v>325.37609656454168</v>
      </c>
      <c r="Q14" s="12"/>
      <c r="R14" s="54">
        <f t="shared" si="8"/>
        <v>-1971.6665495420762</v>
      </c>
      <c r="S14" s="12" t="s">
        <v>107</v>
      </c>
      <c r="T14" s="12">
        <f>(F34/((F34-1)*(F34-2)))*(R34/(P36^3))</f>
        <v>0.62335016328836557</v>
      </c>
      <c r="U14" s="12"/>
      <c r="V14" s="12">
        <f t="shared" si="9"/>
        <v>11947.616999615819</v>
      </c>
      <c r="X14" t="s">
        <v>112</v>
      </c>
      <c r="Y14">
        <f>(3*(F34-1)^2)/((F34-2)*(F34-3))</f>
        <v>3.0930990953082262</v>
      </c>
    </row>
    <row r="15" spans="1:25" x14ac:dyDescent="0.25">
      <c r="A15" s="25" t="s">
        <v>15</v>
      </c>
      <c r="B15" s="24">
        <v>140</v>
      </c>
      <c r="C15" s="12">
        <f t="shared" si="0"/>
        <v>115.39881111111113</v>
      </c>
      <c r="D15" s="12">
        <v>38.306995568265727</v>
      </c>
      <c r="E15" s="22">
        <v>1.002579663994795</v>
      </c>
      <c r="F15" s="12">
        <f t="shared" si="1"/>
        <v>8.4291909426248317</v>
      </c>
      <c r="G15" s="22">
        <f t="shared" si="2"/>
        <v>0.22624510233910952</v>
      </c>
      <c r="H15" s="29">
        <f t="shared" si="3"/>
        <v>0.45249020467821904</v>
      </c>
      <c r="I15" s="12"/>
      <c r="J15" s="12">
        <f t="shared" si="10"/>
        <v>111.27742500000002</v>
      </c>
      <c r="K15" s="12">
        <f t="shared" si="4"/>
        <v>937.9786629286142</v>
      </c>
      <c r="L15" s="12"/>
      <c r="M15" s="12">
        <f t="shared" si="5"/>
        <v>2.1831182698890217</v>
      </c>
      <c r="N15" s="12">
        <f t="shared" si="6"/>
        <v>4.766005380323235</v>
      </c>
      <c r="O15" s="12"/>
      <c r="P15" s="12">
        <f t="shared" si="7"/>
        <v>40.17356938432183</v>
      </c>
      <c r="Q15" s="12"/>
      <c r="R15" s="54">
        <f t="shared" si="8"/>
        <v>87.703653289567242</v>
      </c>
      <c r="S15" s="12"/>
      <c r="T15" s="12"/>
      <c r="U15" s="12"/>
      <c r="V15" s="12">
        <f t="shared" si="9"/>
        <v>191.46744783246663</v>
      </c>
    </row>
    <row r="16" spans="1:25" x14ac:dyDescent="0.25">
      <c r="A16" s="25" t="s">
        <v>45</v>
      </c>
      <c r="B16" s="24">
        <v>150</v>
      </c>
      <c r="C16" s="12">
        <f t="shared" si="0"/>
        <v>123.64158333333334</v>
      </c>
      <c r="D16" s="12">
        <v>34.720070907503498</v>
      </c>
      <c r="E16" s="22">
        <v>0.87521200263431043</v>
      </c>
      <c r="F16" s="12">
        <f t="shared" si="1"/>
        <v>7.6399128378333971</v>
      </c>
      <c r="G16" s="22">
        <f t="shared" si="2"/>
        <v>0.19788141549775937</v>
      </c>
      <c r="H16" s="29">
        <f t="shared" si="3"/>
        <v>0.39576283099551873</v>
      </c>
      <c r="I16" s="12"/>
      <c r="J16" s="12">
        <f t="shared" si="10"/>
        <v>119.52019722222224</v>
      </c>
      <c r="K16" s="12">
        <f t="shared" si="4"/>
        <v>913.12388913843517</v>
      </c>
      <c r="L16" s="12"/>
      <c r="M16" s="12">
        <f t="shared" si="5"/>
        <v>10.425890492111236</v>
      </c>
      <c r="N16" s="12">
        <f t="shared" si="6"/>
        <v>108.69919255349548</v>
      </c>
      <c r="O16" s="12"/>
      <c r="P16" s="12">
        <f t="shared" si="7"/>
        <v>830.45235665157452</v>
      </c>
      <c r="Q16" s="12"/>
      <c r="R16" s="54">
        <f t="shared" si="8"/>
        <v>8658.2053293650206</v>
      </c>
      <c r="S16" s="12"/>
      <c r="T16" s="12"/>
      <c r="U16" s="12"/>
      <c r="V16" s="12">
        <f t="shared" si="9"/>
        <v>90269.500622173597</v>
      </c>
    </row>
    <row r="17" spans="1:25" x14ac:dyDescent="0.25">
      <c r="A17" s="25" t="s">
        <v>3</v>
      </c>
      <c r="B17" s="24">
        <v>160</v>
      </c>
      <c r="C17" s="12">
        <f t="shared" si="0"/>
        <v>131.88435555555557</v>
      </c>
      <c r="D17" s="12">
        <v>30.003542678298025</v>
      </c>
      <c r="E17" s="22">
        <v>0.8113094607373974</v>
      </c>
      <c r="F17" s="12">
        <f t="shared" si="1"/>
        <v>6.6020732359412513</v>
      </c>
      <c r="G17" s="22">
        <f t="shared" si="2"/>
        <v>0.18279777633381977</v>
      </c>
      <c r="H17" s="29">
        <f t="shared" si="3"/>
        <v>0.36559555266763955</v>
      </c>
      <c r="I17" s="12"/>
      <c r="J17" s="12">
        <f t="shared" si="10"/>
        <v>127.76296944444445</v>
      </c>
      <c r="K17" s="12">
        <f t="shared" si="4"/>
        <v>843.50048111354658</v>
      </c>
      <c r="L17" s="12"/>
      <c r="M17" s="12">
        <f t="shared" si="5"/>
        <v>18.66866271433345</v>
      </c>
      <c r="N17" s="12">
        <f t="shared" si="6"/>
        <v>348.51896754154399</v>
      </c>
      <c r="O17" s="12"/>
      <c r="P17" s="12">
        <f t="shared" si="7"/>
        <v>2300.947747823905</v>
      </c>
      <c r="Q17" s="12"/>
      <c r="R17" s="54">
        <f t="shared" si="8"/>
        <v>42955.617427429665</v>
      </c>
      <c r="S17" s="12"/>
      <c r="T17" s="12"/>
      <c r="U17" s="12"/>
      <c r="V17" s="12">
        <f t="shared" si="9"/>
        <v>801923.93343862833</v>
      </c>
      <c r="X17" t="s">
        <v>113</v>
      </c>
      <c r="Y17">
        <f>Y10*Y12-Y14</f>
        <v>0.37356323584075302</v>
      </c>
    </row>
    <row r="18" spans="1:25" x14ac:dyDescent="0.25">
      <c r="A18" s="25" t="s">
        <v>48</v>
      </c>
      <c r="B18" s="24">
        <v>170</v>
      </c>
      <c r="C18" s="12">
        <f t="shared" si="0"/>
        <v>140.12712777777779</v>
      </c>
      <c r="D18" s="12">
        <v>25.396775477889406</v>
      </c>
      <c r="E18" s="22">
        <v>0.6642433481690091</v>
      </c>
      <c r="F18" s="12">
        <f t="shared" si="1"/>
        <v>5.5883857936236891</v>
      </c>
      <c r="G18" s="22">
        <f t="shared" si="2"/>
        <v>0.14990008851249689</v>
      </c>
      <c r="H18" s="29">
        <f t="shared" si="3"/>
        <v>0.29980017702499379</v>
      </c>
      <c r="I18" s="12"/>
      <c r="J18" s="12">
        <f t="shared" si="10"/>
        <v>136.00574166666667</v>
      </c>
      <c r="K18" s="12">
        <f t="shared" si="4"/>
        <v>760.05255458125339</v>
      </c>
      <c r="L18" s="12"/>
      <c r="M18" s="12">
        <f t="shared" si="5"/>
        <v>26.911434936555665</v>
      </c>
      <c r="N18" s="12">
        <f t="shared" si="6"/>
        <v>724.22533034446883</v>
      </c>
      <c r="O18" s="12"/>
      <c r="P18" s="12">
        <f t="shared" si="7"/>
        <v>4047.250547479453</v>
      </c>
      <c r="Q18" s="12"/>
      <c r="R18" s="54">
        <f t="shared" si="8"/>
        <v>108917.31978043259</v>
      </c>
      <c r="S18" s="12"/>
      <c r="T18" s="12"/>
      <c r="U18" s="12"/>
      <c r="V18" s="12">
        <f t="shared" si="9"/>
        <v>2931121.3647351391</v>
      </c>
    </row>
    <row r="19" spans="1:25" x14ac:dyDescent="0.25">
      <c r="A19" s="25" t="s">
        <v>64</v>
      </c>
      <c r="B19" s="24">
        <v>180</v>
      </c>
      <c r="C19" s="12">
        <f t="shared" si="0"/>
        <v>148.36990000000003</v>
      </c>
      <c r="D19" s="12">
        <v>21.009701330968937</v>
      </c>
      <c r="E19" s="22">
        <v>0.5581611364473168</v>
      </c>
      <c r="F19" s="12">
        <f t="shared" si="1"/>
        <v>4.6230402969259492</v>
      </c>
      <c r="G19" s="22">
        <f t="shared" si="2"/>
        <v>0.12586492851186873</v>
      </c>
      <c r="H19" s="29">
        <f t="shared" si="3"/>
        <v>0.25172985702373746</v>
      </c>
      <c r="I19" s="12"/>
      <c r="J19" s="12">
        <f t="shared" si="10"/>
        <v>144.24851388888891</v>
      </c>
      <c r="K19" s="12">
        <f t="shared" si="4"/>
        <v>666.8666924800159</v>
      </c>
      <c r="L19" s="12"/>
      <c r="M19" s="12">
        <f t="shared" si="5"/>
        <v>35.154207158777908</v>
      </c>
      <c r="N19" s="12">
        <f t="shared" si="6"/>
        <v>1235.818280962272</v>
      </c>
      <c r="O19" s="12"/>
      <c r="P19" s="12">
        <f t="shared" si="7"/>
        <v>5713.2377125663379</v>
      </c>
      <c r="Q19" s="12"/>
      <c r="R19" s="54">
        <f t="shared" si="8"/>
        <v>200844.34209489948</v>
      </c>
      <c r="S19" s="12"/>
      <c r="T19" s="12"/>
      <c r="U19" s="12"/>
      <c r="V19" s="12">
        <f t="shared" si="9"/>
        <v>7060523.6086725546</v>
      </c>
    </row>
    <row r="20" spans="1:25" x14ac:dyDescent="0.25">
      <c r="A20" s="25" t="s">
        <v>5</v>
      </c>
      <c r="B20" s="24">
        <v>190</v>
      </c>
      <c r="C20" s="12">
        <f t="shared" si="0"/>
        <v>156.61267222222224</v>
      </c>
      <c r="D20" s="12">
        <v>16.683533278986417</v>
      </c>
      <c r="E20" s="22">
        <v>0.45248311336223612</v>
      </c>
      <c r="F20" s="12">
        <f t="shared" si="1"/>
        <v>3.6710967675760986</v>
      </c>
      <c r="G20" s="22">
        <f t="shared" si="2"/>
        <v>0.10193581740374243</v>
      </c>
      <c r="H20" s="29">
        <f t="shared" si="3"/>
        <v>0.20387163480748485</v>
      </c>
      <c r="I20" s="12"/>
      <c r="J20" s="12">
        <f t="shared" si="10"/>
        <v>152.49128611111115</v>
      </c>
      <c r="K20" s="12">
        <f t="shared" si="4"/>
        <v>559.81026752602213</v>
      </c>
      <c r="L20" s="12"/>
      <c r="M20" s="12">
        <f t="shared" si="5"/>
        <v>43.396979381000151</v>
      </c>
      <c r="N20" s="12">
        <f t="shared" si="6"/>
        <v>1883.2978193949523</v>
      </c>
      <c r="O20" s="12"/>
      <c r="P20" s="12">
        <f t="shared" si="7"/>
        <v>6913.7685371639245</v>
      </c>
      <c r="Q20" s="12"/>
      <c r="R20" s="54">
        <f t="shared" si="8"/>
        <v>300036.67065231042</v>
      </c>
      <c r="S20" s="12"/>
      <c r="T20" s="12"/>
      <c r="U20" s="12"/>
      <c r="V20" s="12">
        <f t="shared" si="9"/>
        <v>13020685.209842248</v>
      </c>
    </row>
    <row r="21" spans="1:25" x14ac:dyDescent="0.25">
      <c r="A21" s="25" t="s">
        <v>34</v>
      </c>
      <c r="B21" s="24">
        <v>200</v>
      </c>
      <c r="C21" s="12">
        <f t="shared" si="0"/>
        <v>164.85544444444446</v>
      </c>
      <c r="D21" s="12">
        <v>13.09195885013961</v>
      </c>
      <c r="E21" s="22">
        <v>0.39650506146509479</v>
      </c>
      <c r="F21" s="12">
        <f t="shared" si="1"/>
        <v>2.8807955132934975</v>
      </c>
      <c r="G21" s="22">
        <f t="shared" si="2"/>
        <v>8.8917542256358909E-2</v>
      </c>
      <c r="H21" s="29">
        <f t="shared" si="3"/>
        <v>0.17783508451271782</v>
      </c>
      <c r="I21" s="12"/>
      <c r="J21" s="12">
        <f t="shared" si="10"/>
        <v>160.73405833333334</v>
      </c>
      <c r="K21" s="12">
        <f t="shared" si="4"/>
        <v>463.04195408012197</v>
      </c>
      <c r="L21" s="12"/>
      <c r="M21" s="12">
        <f t="shared" si="5"/>
        <v>51.639751603222336</v>
      </c>
      <c r="N21" s="12">
        <f t="shared" si="6"/>
        <v>2666.6639456425037</v>
      </c>
      <c r="O21" s="12"/>
      <c r="P21" s="12">
        <f t="shared" si="7"/>
        <v>7682.11353006846</v>
      </c>
      <c r="Q21" s="12"/>
      <c r="R21" s="54">
        <f t="shared" si="8"/>
        <v>396702.43448048877</v>
      </c>
      <c r="S21" s="12"/>
      <c r="T21" s="12"/>
      <c r="U21" s="12"/>
      <c r="V21" s="12">
        <f t="shared" si="9"/>
        <v>20485615.176966023</v>
      </c>
    </row>
    <row r="22" spans="1:25" x14ac:dyDescent="0.25">
      <c r="A22" s="25" t="s">
        <v>85</v>
      </c>
      <c r="B22" s="24">
        <v>210</v>
      </c>
      <c r="C22" s="12">
        <f t="shared" si="0"/>
        <v>173.0982166666667</v>
      </c>
      <c r="D22" s="12">
        <v>10.046241997867204</v>
      </c>
      <c r="E22" s="22">
        <v>0.29105395946140189</v>
      </c>
      <c r="F22" s="12">
        <f t="shared" si="1"/>
        <v>2.2106064649453065</v>
      </c>
      <c r="G22" s="22">
        <f t="shared" si="2"/>
        <v>6.5382365120299629E-2</v>
      </c>
      <c r="H22" s="29">
        <f t="shared" si="3"/>
        <v>0.13076473024059926</v>
      </c>
      <c r="I22" s="12"/>
      <c r="J22" s="12">
        <f t="shared" si="10"/>
        <v>168.97683055555558</v>
      </c>
      <c r="K22" s="12">
        <f t="shared" si="4"/>
        <v>373.54127405207879</v>
      </c>
      <c r="L22" s="12"/>
      <c r="M22" s="12">
        <f t="shared" si="5"/>
        <v>59.882523825444579</v>
      </c>
      <c r="N22" s="12">
        <f t="shared" si="6"/>
        <v>3585.9166597049375</v>
      </c>
      <c r="O22" s="12"/>
      <c r="P22" s="12">
        <f t="shared" si="7"/>
        <v>7927.0505506988138</v>
      </c>
      <c r="Q22" s="12"/>
      <c r="R22" s="54">
        <f t="shared" si="8"/>
        <v>474691.79346772528</v>
      </c>
      <c r="S22" s="12"/>
      <c r="T22" s="12"/>
      <c r="U22" s="12"/>
      <c r="V22" s="12">
        <f t="shared" si="9"/>
        <v>28425742.632074077</v>
      </c>
    </row>
    <row r="23" spans="1:25" x14ac:dyDescent="0.25">
      <c r="A23" s="25" t="s">
        <v>19</v>
      </c>
      <c r="B23" s="24">
        <v>220</v>
      </c>
      <c r="C23" s="12">
        <f t="shared" si="0"/>
        <v>181.34098888888892</v>
      </c>
      <c r="D23" s="12">
        <v>7.5758958262646106</v>
      </c>
      <c r="E23" s="22">
        <v>0.21238561532560835</v>
      </c>
      <c r="F23" s="12">
        <f t="shared" si="1"/>
        <v>1.6670237781299848</v>
      </c>
      <c r="G23" s="22">
        <f t="shared" si="2"/>
        <v>4.7775939604091947E-2</v>
      </c>
      <c r="H23" s="29">
        <f t="shared" si="3"/>
        <v>9.5551879208183893E-2</v>
      </c>
      <c r="I23" s="12"/>
      <c r="J23" s="12">
        <f t="shared" si="10"/>
        <v>177.21960277777782</v>
      </c>
      <c r="K23" s="12">
        <f t="shared" si="4"/>
        <v>295.42929178130635</v>
      </c>
      <c r="L23" s="12"/>
      <c r="M23" s="12">
        <f t="shared" si="5"/>
        <v>68.125296047666822</v>
      </c>
      <c r="N23" s="12">
        <f t="shared" si="6"/>
        <v>4641.0559615822485</v>
      </c>
      <c r="O23" s="12"/>
      <c r="P23" s="12">
        <f t="shared" si="7"/>
        <v>7736.7506435895293</v>
      </c>
      <c r="Q23" s="12"/>
      <c r="R23" s="54">
        <f t="shared" si="8"/>
        <v>527068.42804151354</v>
      </c>
      <c r="S23" s="12"/>
      <c r="T23" s="12"/>
      <c r="U23" s="12"/>
      <c r="V23" s="12">
        <f t="shared" si="9"/>
        <v>35906692.697706491</v>
      </c>
    </row>
    <row r="24" spans="1:25" x14ac:dyDescent="0.25">
      <c r="A24" s="25" t="s">
        <v>54</v>
      </c>
      <c r="B24" s="24">
        <v>230</v>
      </c>
      <c r="C24" s="12">
        <f t="shared" si="0"/>
        <v>189.58376111111113</v>
      </c>
      <c r="D24" s="12">
        <v>5.4932408745603203</v>
      </c>
      <c r="E24" s="22">
        <v>0.17116177340356181</v>
      </c>
      <c r="F24" s="12">
        <f t="shared" si="1"/>
        <v>1.2087498781517378</v>
      </c>
      <c r="G24" s="22">
        <f t="shared" si="2"/>
        <v>3.8344144310309601E-2</v>
      </c>
      <c r="H24" s="29">
        <f t="shared" si="3"/>
        <v>7.6688288620619202E-2</v>
      </c>
      <c r="I24" s="12"/>
      <c r="J24" s="12">
        <f t="shared" si="10"/>
        <v>185.46237500000001</v>
      </c>
      <c r="K24" s="12">
        <f t="shared" si="4"/>
        <v>224.17762318298193</v>
      </c>
      <c r="L24" s="12"/>
      <c r="M24" s="12">
        <f t="shared" si="5"/>
        <v>76.368068269889008</v>
      </c>
      <c r="N24" s="12">
        <f t="shared" si="6"/>
        <v>5832.0818512744281</v>
      </c>
      <c r="O24" s="12"/>
      <c r="P24" s="12">
        <f t="shared" si="7"/>
        <v>7049.5282270989264</v>
      </c>
      <c r="Q24" s="12"/>
      <c r="R24" s="54">
        <f t="shared" si="8"/>
        <v>538358.85291760042</v>
      </c>
      <c r="S24" s="12"/>
      <c r="T24" s="12"/>
      <c r="U24" s="12"/>
      <c r="V24" s="12">
        <f t="shared" si="9"/>
        <v>41113425.633310445</v>
      </c>
    </row>
    <row r="25" spans="1:25" x14ac:dyDescent="0.25">
      <c r="A25" s="25" t="s">
        <v>51</v>
      </c>
      <c r="B25" s="24">
        <v>240</v>
      </c>
      <c r="C25" s="12">
        <f t="shared" si="0"/>
        <v>197.82653333333337</v>
      </c>
      <c r="D25" s="12">
        <v>4.1798594138263825</v>
      </c>
      <c r="E25" s="22">
        <v>0.11485826141641645</v>
      </c>
      <c r="F25" s="12">
        <f t="shared" si="1"/>
        <v>0.91974931966886109</v>
      </c>
      <c r="G25" s="22">
        <f t="shared" si="2"/>
        <v>2.5860003175915542E-2</v>
      </c>
      <c r="H25" s="29">
        <f t="shared" si="3"/>
        <v>5.1720006351831084E-2</v>
      </c>
      <c r="I25" s="12"/>
      <c r="J25" s="12">
        <f t="shared" si="10"/>
        <v>193.70514722222225</v>
      </c>
      <c r="K25" s="12">
        <f t="shared" si="4"/>
        <v>178.16017737399548</v>
      </c>
      <c r="L25" s="12"/>
      <c r="M25" s="12">
        <f t="shared" si="5"/>
        <v>84.610840492111251</v>
      </c>
      <c r="N25" s="12">
        <f t="shared" si="6"/>
        <v>7158.9943287814931</v>
      </c>
      <c r="O25" s="12"/>
      <c r="P25" s="12">
        <f t="shared" si="7"/>
        <v>6584.4801634100131</v>
      </c>
      <c r="Q25" s="12"/>
      <c r="R25" s="54">
        <f t="shared" si="8"/>
        <v>557118.40082975524</v>
      </c>
      <c r="S25" s="12"/>
      <c r="T25" s="12"/>
      <c r="U25" s="12"/>
      <c r="V25" s="12">
        <f t="shared" si="9"/>
        <v>47138256.147826523</v>
      </c>
    </row>
    <row r="26" spans="1:25" x14ac:dyDescent="0.25">
      <c r="A26" s="25" t="s">
        <v>81</v>
      </c>
      <c r="B26" s="24">
        <v>250</v>
      </c>
      <c r="C26" s="12">
        <f t="shared" si="0"/>
        <v>206.06930555555559</v>
      </c>
      <c r="D26" s="12">
        <v>2.8643222195662239</v>
      </c>
      <c r="E26" s="22">
        <v>8.6454453433413986E-2</v>
      </c>
      <c r="F26" s="12">
        <f t="shared" si="1"/>
        <v>0.63027440684823555</v>
      </c>
      <c r="G26" s="22">
        <f t="shared" si="2"/>
        <v>1.9390154160536074E-2</v>
      </c>
      <c r="H26" s="29">
        <f t="shared" si="3"/>
        <v>3.8780308321072147E-2</v>
      </c>
      <c r="I26" s="12"/>
      <c r="J26" s="12">
        <f t="shared" si="10"/>
        <v>201.94791944444449</v>
      </c>
      <c r="K26" s="12">
        <f t="shared" si="4"/>
        <v>127.2826051420825</v>
      </c>
      <c r="L26" s="12"/>
      <c r="M26" s="12">
        <f t="shared" si="5"/>
        <v>92.853612714333494</v>
      </c>
      <c r="N26" s="12">
        <f t="shared" si="6"/>
        <v>8621.7933941034353</v>
      </c>
      <c r="O26" s="12"/>
      <c r="P26" s="12">
        <f t="shared" si="7"/>
        <v>5434.0957174365785</v>
      </c>
      <c r="Q26" s="12"/>
      <c r="R26" s="54">
        <f t="shared" si="8"/>
        <v>504575.41919947427</v>
      </c>
      <c r="S26" s="12"/>
      <c r="T26" s="12"/>
      <c r="U26" s="12"/>
      <c r="V26" s="12">
        <f t="shared" si="9"/>
        <v>46851650.559520453</v>
      </c>
    </row>
    <row r="27" spans="1:25" x14ac:dyDescent="0.25">
      <c r="A27" s="25" t="s">
        <v>26</v>
      </c>
      <c r="B27" s="24">
        <v>260</v>
      </c>
      <c r="C27" s="12">
        <f t="shared" si="0"/>
        <v>214.3120777777778</v>
      </c>
      <c r="D27" s="12">
        <v>2.7670908243110222</v>
      </c>
      <c r="E27" s="22">
        <v>8.3674483199513081E-2</v>
      </c>
      <c r="F27" s="12">
        <f t="shared" si="1"/>
        <v>0.60887930696984993</v>
      </c>
      <c r="G27" s="22">
        <f t="shared" si="2"/>
        <v>1.8765359038251352E-2</v>
      </c>
      <c r="H27" s="29">
        <f t="shared" si="3"/>
        <v>3.7530718076502705E-2</v>
      </c>
      <c r="I27" s="12"/>
      <c r="J27" s="12">
        <f t="shared" si="10"/>
        <v>210.19069166666668</v>
      </c>
      <c r="K27" s="12">
        <f t="shared" si="4"/>
        <v>127.98076267351342</v>
      </c>
      <c r="L27" s="12"/>
      <c r="M27" s="12">
        <f t="shared" si="5"/>
        <v>101.09638493655568</v>
      </c>
      <c r="N27" s="12">
        <f t="shared" si="6"/>
        <v>10220.479047240242</v>
      </c>
      <c r="O27" s="12"/>
      <c r="P27" s="12">
        <f t="shared" si="7"/>
        <v>6223.0381991835102</v>
      </c>
      <c r="Q27" s="12"/>
      <c r="R27" s="54">
        <f t="shared" si="8"/>
        <v>629126.66525954637</v>
      </c>
      <c r="S27" s="12"/>
      <c r="T27" s="12"/>
      <c r="U27" s="12"/>
      <c r="V27" s="12">
        <f t="shared" si="9"/>
        <v>63602431.524930708</v>
      </c>
    </row>
    <row r="28" spans="1:25" x14ac:dyDescent="0.25">
      <c r="A28" s="25" t="s">
        <v>49</v>
      </c>
      <c r="B28" s="24">
        <v>270</v>
      </c>
      <c r="C28" s="12">
        <f t="shared" si="0"/>
        <v>222.55485000000002</v>
      </c>
      <c r="D28" s="12">
        <v>1.4561400788667236</v>
      </c>
      <c r="E28" s="22">
        <v>4.7636572679554436E-2</v>
      </c>
      <c r="F28" s="12">
        <f t="shared" si="1"/>
        <v>0.32041361067074875</v>
      </c>
      <c r="G28" s="22">
        <f t="shared" si="2"/>
        <v>1.065422025217589E-2</v>
      </c>
      <c r="H28" s="29">
        <f t="shared" si="3"/>
        <v>2.130844050435178E-2</v>
      </c>
      <c r="I28" s="12"/>
      <c r="J28" s="12">
        <f t="shared" si="10"/>
        <v>218.43346388888892</v>
      </c>
      <c r="K28" s="12">
        <f t="shared" si="4"/>
        <v>69.989054855957505</v>
      </c>
      <c r="L28" s="12"/>
      <c r="M28" s="12">
        <f t="shared" si="5"/>
        <v>109.33915715877792</v>
      </c>
      <c r="N28" s="12">
        <f t="shared" si="6"/>
        <v>11955.051288191937</v>
      </c>
      <c r="O28" s="12"/>
      <c r="P28" s="12">
        <f t="shared" si="7"/>
        <v>3830.5611490035644</v>
      </c>
      <c r="Q28" s="12"/>
      <c r="R28" s="54">
        <f t="shared" si="8"/>
        <v>418830.32747720968</v>
      </c>
      <c r="S28" s="12"/>
      <c r="T28" s="12"/>
      <c r="U28" s="12"/>
      <c r="V28" s="12">
        <f t="shared" si="9"/>
        <v>45794554.998893052</v>
      </c>
    </row>
    <row r="29" spans="1:25" x14ac:dyDescent="0.25">
      <c r="A29" s="25" t="s">
        <v>7</v>
      </c>
      <c r="B29" s="24">
        <v>280</v>
      </c>
      <c r="C29" s="12">
        <f t="shared" si="0"/>
        <v>230.79762222222226</v>
      </c>
      <c r="D29" s="12">
        <v>1.0090863616648689</v>
      </c>
      <c r="E29" s="22">
        <v>3.4328276933089187E-2</v>
      </c>
      <c r="F29" s="12">
        <f t="shared" si="1"/>
        <v>0.22204251453011667</v>
      </c>
      <c r="G29" s="22">
        <f t="shared" si="2"/>
        <v>7.6684728745000964E-3</v>
      </c>
      <c r="H29" s="29">
        <f t="shared" si="3"/>
        <v>1.5336945749000193E-2</v>
      </c>
      <c r="I29" s="12"/>
      <c r="J29" s="12">
        <f t="shared" si="10"/>
        <v>226.67623611111114</v>
      </c>
      <c r="K29" s="12">
        <f t="shared" si="4"/>
        <v>50.331761450333552</v>
      </c>
      <c r="L29" s="12"/>
      <c r="M29" s="12">
        <f t="shared" si="5"/>
        <v>117.58192938100014</v>
      </c>
      <c r="N29" s="12">
        <f t="shared" si="6"/>
        <v>13825.510116958503</v>
      </c>
      <c r="O29" s="12"/>
      <c r="P29" s="12">
        <f t="shared" si="7"/>
        <v>3069.8510310310335</v>
      </c>
      <c r="Q29" s="12"/>
      <c r="R29" s="54">
        <f t="shared" si="8"/>
        <v>360959.00714088144</v>
      </c>
      <c r="S29" s="12"/>
      <c r="T29" s="12"/>
      <c r="U29" s="12"/>
      <c r="V29" s="12">
        <f t="shared" si="9"/>
        <v>42442256.487075046</v>
      </c>
    </row>
    <row r="30" spans="1:25" x14ac:dyDescent="0.25">
      <c r="A30" s="25" t="s">
        <v>39</v>
      </c>
      <c r="B30" s="24">
        <v>290</v>
      </c>
      <c r="C30" s="12">
        <f t="shared" si="0"/>
        <v>239.04039444444447</v>
      </c>
      <c r="D30" s="12">
        <v>1.0393390008535275</v>
      </c>
      <c r="E30" s="22">
        <v>3.5277722811075198E-2</v>
      </c>
      <c r="F30" s="12">
        <f t="shared" si="1"/>
        <v>0.22869939974015882</v>
      </c>
      <c r="G30" s="22">
        <f t="shared" si="2"/>
        <v>7.8810959250065291E-3</v>
      </c>
      <c r="H30" s="29">
        <f t="shared" si="3"/>
        <v>1.5762191850013058E-2</v>
      </c>
      <c r="I30" s="12"/>
      <c r="J30" s="12">
        <f t="shared" si="10"/>
        <v>234.91900833333335</v>
      </c>
      <c r="K30" s="12">
        <f t="shared" si="4"/>
        <v>53.725836193386705</v>
      </c>
      <c r="L30" s="12"/>
      <c r="M30" s="12">
        <f t="shared" si="5"/>
        <v>125.82470160322235</v>
      </c>
      <c r="N30" s="12">
        <f t="shared" si="6"/>
        <v>15831.855533539945</v>
      </c>
      <c r="O30" s="12"/>
      <c r="P30" s="12">
        <f t="shared" si="7"/>
        <v>3620.7358572934972</v>
      </c>
      <c r="Q30" s="12"/>
      <c r="R30" s="54">
        <f t="shared" si="8"/>
        <v>455578.00882804178</v>
      </c>
      <c r="S30" s="12"/>
      <c r="T30" s="12"/>
      <c r="U30" s="12"/>
      <c r="V30" s="12">
        <f t="shared" si="9"/>
        <v>57322967.017778553</v>
      </c>
    </row>
    <row r="31" spans="1:25" ht="15.75" thickBot="1" x14ac:dyDescent="0.3">
      <c r="A31" s="26" t="s">
        <v>9</v>
      </c>
      <c r="B31" s="24">
        <v>300</v>
      </c>
      <c r="C31" s="12">
        <f t="shared" si="0"/>
        <v>247.28316666666669</v>
      </c>
      <c r="D31" s="12">
        <v>0.85123753050205264</v>
      </c>
      <c r="E31" s="22">
        <v>2.9729178290638845E-2</v>
      </c>
      <c r="F31" s="12">
        <f t="shared" si="1"/>
        <v>0.18730896473839739</v>
      </c>
      <c r="G31" s="22">
        <f t="shared" si="2"/>
        <v>6.6360453612911872E-3</v>
      </c>
      <c r="H31" s="29">
        <f t="shared" si="3"/>
        <v>1.3272090722582374E-2</v>
      </c>
      <c r="I31" s="12"/>
      <c r="J31" s="12">
        <f t="shared" si="10"/>
        <v>243.16178055555559</v>
      </c>
      <c r="K31" s="12">
        <f t="shared" si="4"/>
        <v>45.54638137980649</v>
      </c>
      <c r="L31" s="12"/>
      <c r="M31" s="12">
        <f t="shared" si="5"/>
        <v>134.06747382544461</v>
      </c>
      <c r="N31" s="12">
        <f t="shared" si="6"/>
        <v>17974.087537936277</v>
      </c>
      <c r="O31" s="12"/>
      <c r="P31" s="12">
        <f t="shared" si="7"/>
        <v>3366.7077288481742</v>
      </c>
      <c r="Q31" s="12"/>
      <c r="R31" s="54">
        <f t="shared" si="8"/>
        <v>451366.00031527464</v>
      </c>
      <c r="S31" s="12"/>
      <c r="T31" s="12"/>
      <c r="U31" s="12"/>
      <c r="V31" s="12">
        <f t="shared" si="9"/>
        <v>60513499.432963707</v>
      </c>
    </row>
    <row r="34" spans="3:22" x14ac:dyDescent="0.25">
      <c r="C34" t="s">
        <v>96</v>
      </c>
      <c r="D34">
        <f>SUM(D2:D31)</f>
        <v>454.45637462730218</v>
      </c>
      <c r="F34">
        <f>SUM(F2:F31)</f>
        <v>99.999999999999986</v>
      </c>
      <c r="J34" t="s">
        <v>96</v>
      </c>
      <c r="K34">
        <f>SUM(K2:K31)</f>
        <v>10909.430673011098</v>
      </c>
      <c r="M34" t="s">
        <v>100</v>
      </c>
      <c r="N34">
        <f>K34/F34</f>
        <v>109.094306730111</v>
      </c>
      <c r="O34" t="s">
        <v>103</v>
      </c>
      <c r="P34">
        <f>SUM(P2:P31)</f>
        <v>140918.92339073791</v>
      </c>
      <c r="Q34" t="s">
        <v>103</v>
      </c>
      <c r="R34">
        <f>SUM(R2:R31)</f>
        <v>3247839.2863109387</v>
      </c>
      <c r="U34" t="s">
        <v>103</v>
      </c>
      <c r="V34">
        <f>SUM(V2:V31)</f>
        <v>654472520.00254059</v>
      </c>
    </row>
    <row r="36" spans="3:22" x14ac:dyDescent="0.25">
      <c r="C36" t="s">
        <v>142</v>
      </c>
      <c r="D36">
        <v>2.7052763503993877</v>
      </c>
      <c r="O36" t="s">
        <v>104</v>
      </c>
      <c r="P36">
        <f>SQRT((P34/(F34-1)))</f>
        <v>37.728284729010838</v>
      </c>
    </row>
    <row r="37" spans="3:22" x14ac:dyDescent="0.25">
      <c r="K37">
        <f>G2*2</f>
        <v>-1.1162031026586111E-3</v>
      </c>
    </row>
    <row r="40" spans="3:22" x14ac:dyDescent="0.25">
      <c r="K40">
        <f>_xlfn.SKEW.P(K2:K31)</f>
        <v>0.49448501740335804</v>
      </c>
      <c r="L40">
        <f>SKEW(D2:D31)</f>
        <v>0.60931204833268826</v>
      </c>
    </row>
  </sheetData>
  <pageMargins left="0.7" right="0.7" top="0.75" bottom="0.75" header="0.3" footer="0.3"/>
  <pageSetup paperSize="9" orientation="portrait" horizontalDpi="4294967293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47"/>
  <sheetViews>
    <sheetView zoomScale="80" zoomScaleNormal="80" workbookViewId="0">
      <selection activeCell="K36" sqref="K36"/>
    </sheetView>
  </sheetViews>
  <sheetFormatPr defaultRowHeight="15" x14ac:dyDescent="0.25"/>
  <cols>
    <col min="1" max="1" width="18.28515625" bestFit="1" customWidth="1"/>
    <col min="2" max="2" width="18.28515625" customWidth="1"/>
    <col min="3" max="3" width="14.85546875" bestFit="1" customWidth="1"/>
    <col min="4" max="4" width="19.28515625" bestFit="1" customWidth="1"/>
    <col min="5" max="5" width="20.7109375" style="19" bestFit="1" customWidth="1"/>
    <col min="6" max="6" width="15.5703125" customWidth="1"/>
    <col min="7" max="8" width="15.5703125" style="19" customWidth="1"/>
    <col min="9" max="9" width="17" bestFit="1" customWidth="1"/>
    <col min="10" max="10" width="16.42578125" bestFit="1" customWidth="1"/>
    <col min="11" max="11" width="20.140625" bestFit="1" customWidth="1"/>
    <col min="12" max="12" width="13.7109375" bestFit="1" customWidth="1"/>
    <col min="13" max="13" width="16.5703125" bestFit="1" customWidth="1"/>
    <col min="14" max="14" width="15.7109375" bestFit="1" customWidth="1"/>
    <col min="15" max="15" width="15.28515625" bestFit="1" customWidth="1"/>
    <col min="18" max="18" width="12.7109375" bestFit="1" customWidth="1"/>
    <col min="19" max="19" width="10.7109375" bestFit="1" customWidth="1"/>
    <col min="22" max="22" width="15.85546875" bestFit="1" customWidth="1"/>
    <col min="24" max="24" width="23.42578125" bestFit="1" customWidth="1"/>
    <col min="25" max="25" width="14.85546875" bestFit="1" customWidth="1"/>
  </cols>
  <sheetData>
    <row r="1" spans="1:25" ht="15.75" thickBot="1" x14ac:dyDescent="0.3">
      <c r="A1" s="14" t="s">
        <v>67</v>
      </c>
      <c r="B1" s="55" t="s">
        <v>94</v>
      </c>
      <c r="C1" s="31" t="s">
        <v>95</v>
      </c>
      <c r="D1" s="31" t="s">
        <v>102</v>
      </c>
      <c r="E1" s="32" t="s">
        <v>143</v>
      </c>
      <c r="F1" s="31" t="s">
        <v>108</v>
      </c>
      <c r="G1" s="32" t="s">
        <v>144</v>
      </c>
      <c r="H1" s="32" t="s">
        <v>146</v>
      </c>
      <c r="I1" s="31">
        <v>0.82427722222222233</v>
      </c>
      <c r="J1" s="31"/>
      <c r="K1" s="31" t="s">
        <v>147</v>
      </c>
      <c r="L1" s="31" t="s">
        <v>150</v>
      </c>
      <c r="M1" s="31" t="s">
        <v>151</v>
      </c>
      <c r="N1" s="31" t="s">
        <v>152</v>
      </c>
      <c r="O1" s="31" t="s">
        <v>153</v>
      </c>
      <c r="P1" s="31"/>
      <c r="Q1" s="31"/>
      <c r="R1" s="52"/>
      <c r="S1" s="31"/>
      <c r="T1" s="31"/>
      <c r="U1" s="31"/>
      <c r="V1" s="33"/>
    </row>
    <row r="2" spans="1:25" x14ac:dyDescent="0.25">
      <c r="A2" s="27" t="s">
        <v>0</v>
      </c>
      <c r="B2" s="28">
        <v>10</v>
      </c>
      <c r="C2" s="13">
        <f t="shared" ref="C2:C31" si="0">B2*I$1</f>
        <v>8.2427722222222233</v>
      </c>
      <c r="D2" s="13">
        <v>-0.19157606917335676</v>
      </c>
      <c r="E2" s="29">
        <v>-2.2654860576950884E-3</v>
      </c>
      <c r="F2" s="13">
        <f>D2/D$34*100</f>
        <v>-4.2154996578157258E-2</v>
      </c>
      <c r="G2" s="29">
        <f>F2*SQRT(((E2/D2)^2)+((D$36/D$34)^2))</f>
        <v>-5.5810155132930553E-4</v>
      </c>
      <c r="H2" s="29">
        <f>G2*2</f>
        <v>-1.1162031026586111E-3</v>
      </c>
      <c r="I2" s="13"/>
      <c r="J2" s="13"/>
      <c r="K2" s="13">
        <f>F2*C2</f>
        <v>-0.34747403482230754</v>
      </c>
      <c r="L2" s="13">
        <f>C2-K$36</f>
        <v>-104.97292061899988</v>
      </c>
      <c r="M2" s="13">
        <f>L2^2</f>
        <v>11019.314063282851</v>
      </c>
      <c r="N2" s="13">
        <f>F2*M2</f>
        <v>-464.51914663132874</v>
      </c>
      <c r="O2" s="13">
        <f>N2*L2</f>
        <v>48761.931505336033</v>
      </c>
      <c r="P2" s="13"/>
      <c r="Q2" s="13"/>
      <c r="R2" s="53"/>
      <c r="S2" s="13"/>
      <c r="T2" s="13"/>
      <c r="U2" s="13"/>
      <c r="V2" s="13"/>
    </row>
    <row r="3" spans="1:25" x14ac:dyDescent="0.25">
      <c r="A3" s="25" t="s">
        <v>47</v>
      </c>
      <c r="B3" s="24">
        <v>20</v>
      </c>
      <c r="C3" s="12">
        <f t="shared" si="0"/>
        <v>16.485544444444447</v>
      </c>
      <c r="D3" s="12">
        <v>-0.10833467353005069</v>
      </c>
      <c r="E3" s="22">
        <v>-1.9433664409154487E-3</v>
      </c>
      <c r="F3" s="12">
        <f t="shared" ref="F3:F31" si="1">D3/D$34*100</f>
        <v>-2.3838299906981282E-2</v>
      </c>
      <c r="G3" s="22">
        <f t="shared" ref="G3:G31" si="2">F3*SQRT(((E3/D3)^2)+((D$36/D$34)^2))</f>
        <v>-4.5055454489844894E-4</v>
      </c>
      <c r="H3" s="29">
        <f t="shared" ref="H3:H31" si="3">G3*2</f>
        <v>-9.0110908979689787E-4</v>
      </c>
      <c r="I3" s="12"/>
      <c r="J3" s="12"/>
      <c r="K3" s="13">
        <f t="shared" ref="K3:K31" si="4">F3*C3</f>
        <v>-0.39298735259653583</v>
      </c>
      <c r="L3" s="13">
        <f t="shared" ref="L3:L31" si="5">C3-K$36</f>
        <v>-96.730148396777665</v>
      </c>
      <c r="M3" s="13">
        <f t="shared" ref="M3:M31" si="6">L3^2</f>
        <v>9356.7216088626283</v>
      </c>
      <c r="N3" s="13">
        <f t="shared" ref="N3:N31" si="7">F3*M3</f>
        <v>-223.04833585819975</v>
      </c>
      <c r="O3" s="13">
        <f t="shared" ref="O3:O31" si="8">N3*L3</f>
        <v>21575.498627217967</v>
      </c>
      <c r="P3" s="12"/>
      <c r="Q3" s="12"/>
      <c r="R3" s="54"/>
      <c r="S3" s="12"/>
      <c r="T3" s="12"/>
      <c r="U3" s="12"/>
      <c r="V3" s="12"/>
    </row>
    <row r="4" spans="1:25" x14ac:dyDescent="0.25">
      <c r="A4" s="25" t="s">
        <v>41</v>
      </c>
      <c r="B4" s="24">
        <v>30</v>
      </c>
      <c r="C4" s="12">
        <f t="shared" si="0"/>
        <v>24.728316666666672</v>
      </c>
      <c r="D4" s="12">
        <v>0.1869323969606933</v>
      </c>
      <c r="E4" s="22">
        <v>2.7843270375339487E-3</v>
      </c>
      <c r="F4" s="12">
        <f t="shared" si="1"/>
        <v>4.1133188441683941E-2</v>
      </c>
      <c r="G4" s="22">
        <f t="shared" si="2"/>
        <v>6.5978917411260642E-4</v>
      </c>
      <c r="H4" s="29">
        <f t="shared" si="3"/>
        <v>1.3195783482252128E-3</v>
      </c>
      <c r="I4" s="12"/>
      <c r="J4" s="12"/>
      <c r="K4" s="13">
        <f t="shared" si="4"/>
        <v>1.0171545092956338</v>
      </c>
      <c r="L4" s="13">
        <f t="shared" si="5"/>
        <v>-88.487376174555436</v>
      </c>
      <c r="M4" s="13">
        <f t="shared" si="6"/>
        <v>7830.0157422572811</v>
      </c>
      <c r="N4" s="13">
        <f t="shared" si="7"/>
        <v>322.07351302762049</v>
      </c>
      <c r="O4" s="13">
        <f t="shared" si="8"/>
        <v>-28499.440103135636</v>
      </c>
      <c r="P4" s="12"/>
      <c r="Q4" s="12"/>
      <c r="R4" s="54"/>
      <c r="S4" s="12"/>
      <c r="T4" s="12"/>
      <c r="U4" s="12"/>
      <c r="V4" s="12"/>
    </row>
    <row r="5" spans="1:25" x14ac:dyDescent="0.25">
      <c r="A5" s="25" t="s">
        <v>20</v>
      </c>
      <c r="B5" s="24">
        <v>40</v>
      </c>
      <c r="C5" s="12">
        <f t="shared" si="0"/>
        <v>32.971088888888893</v>
      </c>
      <c r="D5" s="12">
        <v>1.2753826452168577</v>
      </c>
      <c r="E5" s="22">
        <v>1.9161652706838082E-2</v>
      </c>
      <c r="F5" s="12">
        <f t="shared" si="1"/>
        <v>0.28063918044120162</v>
      </c>
      <c r="G5" s="22">
        <f t="shared" si="2"/>
        <v>4.5352824953320226E-3</v>
      </c>
      <c r="H5" s="29">
        <f t="shared" si="3"/>
        <v>9.0705649906640453E-3</v>
      </c>
      <c r="I5" s="12"/>
      <c r="J5" s="12"/>
      <c r="K5" s="13">
        <f t="shared" si="4"/>
        <v>9.2529793640317877</v>
      </c>
      <c r="L5" s="13">
        <f t="shared" si="5"/>
        <v>-80.244603952333222</v>
      </c>
      <c r="M5" s="13">
        <f t="shared" si="6"/>
        <v>6439.1964634668129</v>
      </c>
      <c r="N5" s="13">
        <f t="shared" si="7"/>
        <v>1807.0908182072103</v>
      </c>
      <c r="O5" s="13">
        <f t="shared" si="8"/>
        <v>-145009.28701293538</v>
      </c>
      <c r="P5" s="12"/>
      <c r="Q5" s="12"/>
      <c r="R5" s="54"/>
      <c r="S5" s="12"/>
      <c r="T5" s="12"/>
      <c r="U5" s="12"/>
      <c r="V5" s="12"/>
    </row>
    <row r="6" spans="1:25" x14ac:dyDescent="0.25">
      <c r="A6" s="25" t="s">
        <v>60</v>
      </c>
      <c r="B6" s="24">
        <v>50</v>
      </c>
      <c r="C6" s="12">
        <f t="shared" si="0"/>
        <v>41.213861111111115</v>
      </c>
      <c r="D6" s="12">
        <v>3.8886407938424359</v>
      </c>
      <c r="E6" s="22">
        <v>6.0272652318216199E-2</v>
      </c>
      <c r="F6" s="12">
        <f t="shared" si="1"/>
        <v>0.85566866501355487</v>
      </c>
      <c r="G6" s="22">
        <f t="shared" si="2"/>
        <v>1.4207071719926915E-2</v>
      </c>
      <c r="H6" s="29">
        <f t="shared" si="3"/>
        <v>2.841414343985383E-2</v>
      </c>
      <c r="I6" s="12"/>
      <c r="J6" s="12"/>
      <c r="K6" s="13">
        <f t="shared" si="4"/>
        <v>35.26540951699851</v>
      </c>
      <c r="L6" s="13">
        <f t="shared" si="5"/>
        <v>-72.001831730110993</v>
      </c>
      <c r="M6" s="13">
        <f t="shared" si="6"/>
        <v>5184.2637724912183</v>
      </c>
      <c r="N6" s="13">
        <f t="shared" si="7"/>
        <v>4436.0120612856963</v>
      </c>
      <c r="O6" s="13">
        <f t="shared" si="8"/>
        <v>-319400.99398943549</v>
      </c>
      <c r="P6" s="12"/>
      <c r="Q6" s="12"/>
      <c r="R6" s="54"/>
      <c r="S6" s="12"/>
      <c r="T6" s="12"/>
      <c r="U6" s="12"/>
      <c r="V6" s="12"/>
    </row>
    <row r="7" spans="1:25" x14ac:dyDescent="0.25">
      <c r="A7" s="25" t="s">
        <v>78</v>
      </c>
      <c r="B7" s="24">
        <v>60</v>
      </c>
      <c r="C7" s="12">
        <f t="shared" si="0"/>
        <v>49.456633333333343</v>
      </c>
      <c r="D7" s="12">
        <v>8.3962075175004554</v>
      </c>
      <c r="E7" s="22">
        <v>0.12701445960629473</v>
      </c>
      <c r="F7" s="12">
        <f t="shared" si="1"/>
        <v>1.8475277246107837</v>
      </c>
      <c r="G7" s="22">
        <f t="shared" si="2"/>
        <v>3.0034674337449014E-2</v>
      </c>
      <c r="H7" s="29">
        <f t="shared" si="3"/>
        <v>6.0069348674898028E-2</v>
      </c>
      <c r="I7" s="12"/>
      <c r="J7" s="12"/>
      <c r="K7" s="13">
        <f t="shared" si="4"/>
        <v>91.372501249243186</v>
      </c>
      <c r="L7" s="13">
        <f t="shared" si="5"/>
        <v>-63.759059507888765</v>
      </c>
      <c r="M7" s="13">
        <f t="shared" si="6"/>
        <v>4065.2176693305005</v>
      </c>
      <c r="N7" s="13">
        <f t="shared" si="7"/>
        <v>7510.602350665733</v>
      </c>
      <c r="O7" s="13">
        <f t="shared" si="8"/>
        <v>-478868.94221618568</v>
      </c>
      <c r="P7" s="12"/>
      <c r="Q7" s="12"/>
      <c r="R7" s="54"/>
      <c r="S7" s="12"/>
      <c r="T7" s="12"/>
      <c r="U7" s="12"/>
      <c r="V7" s="12"/>
    </row>
    <row r="8" spans="1:25" x14ac:dyDescent="0.25">
      <c r="A8" s="25" t="s">
        <v>31</v>
      </c>
      <c r="B8" s="24">
        <v>70</v>
      </c>
      <c r="C8" s="12">
        <f t="shared" si="0"/>
        <v>57.699405555555565</v>
      </c>
      <c r="D8" s="12">
        <v>14.814397553475512</v>
      </c>
      <c r="E8" s="22">
        <v>0.26811171259937816</v>
      </c>
      <c r="F8" s="12">
        <f t="shared" si="1"/>
        <v>3.2598063049780608</v>
      </c>
      <c r="G8" s="22">
        <f t="shared" si="2"/>
        <v>6.210550865186254E-2</v>
      </c>
      <c r="H8" s="29">
        <f t="shared" si="3"/>
        <v>0.12421101730372508</v>
      </c>
      <c r="I8" s="12"/>
      <c r="J8" s="12"/>
      <c r="K8" s="13">
        <f t="shared" si="4"/>
        <v>188.08888602348617</v>
      </c>
      <c r="L8" s="13">
        <f t="shared" si="5"/>
        <v>-55.516287285666543</v>
      </c>
      <c r="M8" s="13">
        <f t="shared" si="6"/>
        <v>3082.0581539846607</v>
      </c>
      <c r="N8" s="13">
        <f t="shared" si="7"/>
        <v>10046.912602668241</v>
      </c>
      <c r="O8" s="13">
        <f t="shared" si="8"/>
        <v>-557767.28638371383</v>
      </c>
      <c r="P8" s="12"/>
      <c r="Q8" s="12"/>
      <c r="R8" s="54"/>
      <c r="S8" s="12"/>
      <c r="T8" s="12"/>
      <c r="U8" s="12"/>
      <c r="V8" s="12"/>
    </row>
    <row r="9" spans="1:25" x14ac:dyDescent="0.25">
      <c r="A9" s="25" t="s">
        <v>30</v>
      </c>
      <c r="B9" s="24">
        <v>80</v>
      </c>
      <c r="C9" s="12">
        <f t="shared" si="0"/>
        <v>65.942177777777786</v>
      </c>
      <c r="D9" s="12">
        <v>22.40901014155083</v>
      </c>
      <c r="E9" s="22">
        <v>0.42323031168906494</v>
      </c>
      <c r="F9" s="12">
        <f t="shared" si="1"/>
        <v>4.9309485778317814</v>
      </c>
      <c r="G9" s="22">
        <f t="shared" si="2"/>
        <v>9.7645194540946861E-2</v>
      </c>
      <c r="H9" s="29">
        <f t="shared" si="3"/>
        <v>0.19529038908189372</v>
      </c>
      <c r="I9" s="12"/>
      <c r="J9" s="12"/>
      <c r="K9" s="13">
        <f t="shared" si="4"/>
        <v>325.15748773246389</v>
      </c>
      <c r="L9" s="13">
        <f t="shared" si="5"/>
        <v>-47.273515063444322</v>
      </c>
      <c r="M9" s="13">
        <f t="shared" si="6"/>
        <v>2234.7852264536973</v>
      </c>
      <c r="N9" s="13">
        <f t="shared" si="7"/>
        <v>11019.611034141335</v>
      </c>
      <c r="O9" s="13">
        <f t="shared" si="8"/>
        <v>-520935.74821577768</v>
      </c>
      <c r="P9" s="12"/>
      <c r="Q9" s="12"/>
      <c r="R9" s="54"/>
      <c r="S9" s="12"/>
      <c r="T9" s="12"/>
      <c r="U9" s="12"/>
      <c r="V9" s="12"/>
    </row>
    <row r="10" spans="1:25" x14ac:dyDescent="0.25">
      <c r="A10" s="25" t="s">
        <v>68</v>
      </c>
      <c r="B10" s="24">
        <v>90</v>
      </c>
      <c r="C10" s="12">
        <f t="shared" si="0"/>
        <v>74.184950000000015</v>
      </c>
      <c r="D10" s="12">
        <v>29.574900560610107</v>
      </c>
      <c r="E10" s="22">
        <v>0.56155520480461818</v>
      </c>
      <c r="F10" s="12">
        <f t="shared" si="1"/>
        <v>6.5077534856595118</v>
      </c>
      <c r="G10" s="22">
        <f t="shared" si="2"/>
        <v>0.12949660377684638</v>
      </c>
      <c r="H10" s="29">
        <f t="shared" si="3"/>
        <v>0.25899320755369276</v>
      </c>
      <c r="I10" s="12"/>
      <c r="J10" s="12"/>
      <c r="K10" s="13">
        <f t="shared" si="4"/>
        <v>482.77736694597672</v>
      </c>
      <c r="L10" s="13">
        <f t="shared" si="5"/>
        <v>-39.030742841222093</v>
      </c>
      <c r="M10" s="13">
        <f t="shared" si="6"/>
        <v>1523.3988867376097</v>
      </c>
      <c r="N10" s="13">
        <f t="shared" si="7"/>
        <v>9913.9044152164988</v>
      </c>
      <c r="O10" s="13">
        <f t="shared" si="8"/>
        <v>-386947.05378277146</v>
      </c>
      <c r="P10" s="12"/>
      <c r="Q10" s="12"/>
      <c r="R10" s="54"/>
      <c r="S10" s="12"/>
      <c r="T10" s="12"/>
      <c r="U10" s="12"/>
      <c r="V10" s="12"/>
      <c r="X10" t="s">
        <v>110</v>
      </c>
      <c r="Y10">
        <f>(F34*(F34+1))/((F34-1)*(F34-2)*(F34-3))</f>
        <v>1.0732190408184518E-2</v>
      </c>
    </row>
    <row r="11" spans="1:25" x14ac:dyDescent="0.25">
      <c r="A11" s="25" t="s">
        <v>74</v>
      </c>
      <c r="B11" s="24">
        <v>100</v>
      </c>
      <c r="C11" s="12">
        <f t="shared" si="0"/>
        <v>82.427722222222229</v>
      </c>
      <c r="D11" s="12">
        <v>36.066396523543936</v>
      </c>
      <c r="E11" s="22">
        <v>0.78404521420898809</v>
      </c>
      <c r="F11" s="12">
        <f t="shared" si="1"/>
        <v>7.9361625311388444</v>
      </c>
      <c r="G11" s="22">
        <f t="shared" si="2"/>
        <v>0.17887501537641087</v>
      </c>
      <c r="H11" s="29">
        <f t="shared" si="3"/>
        <v>0.35775003075282175</v>
      </c>
      <c r="I11" s="12"/>
      <c r="J11" s="12"/>
      <c r="K11" s="13">
        <f t="shared" si="4"/>
        <v>654.15980062712072</v>
      </c>
      <c r="L11" s="13">
        <f t="shared" si="5"/>
        <v>-30.787970618999879</v>
      </c>
      <c r="M11" s="13">
        <f t="shared" si="6"/>
        <v>947.89913483639975</v>
      </c>
      <c r="N11" s="13">
        <f t="shared" si="7"/>
        <v>7522.6815971875631</v>
      </c>
      <c r="O11" s="13">
        <f t="shared" si="8"/>
        <v>-231608.09999030177</v>
      </c>
      <c r="P11" s="12"/>
      <c r="Q11" s="12"/>
      <c r="R11" s="54"/>
      <c r="S11" s="12"/>
      <c r="T11" s="12"/>
      <c r="U11" s="12"/>
      <c r="V11" s="12"/>
    </row>
    <row r="12" spans="1:25" x14ac:dyDescent="0.25">
      <c r="A12" s="25" t="s">
        <v>17</v>
      </c>
      <c r="B12" s="24">
        <v>110</v>
      </c>
      <c r="C12" s="12">
        <f t="shared" si="0"/>
        <v>90.670494444444458</v>
      </c>
      <c r="D12" s="12">
        <v>39.927100933382725</v>
      </c>
      <c r="E12" s="22">
        <v>0.88253824386514512</v>
      </c>
      <c r="F12" s="12">
        <f t="shared" si="1"/>
        <v>8.7856839869672374</v>
      </c>
      <c r="G12" s="22">
        <f t="shared" si="2"/>
        <v>0.20111557735394575</v>
      </c>
      <c r="H12" s="29">
        <f t="shared" si="3"/>
        <v>0.4022311547078915</v>
      </c>
      <c r="I12" s="12"/>
      <c r="J12" s="12"/>
      <c r="K12" s="13">
        <f t="shared" si="4"/>
        <v>796.60231113095756</v>
      </c>
      <c r="L12" s="13">
        <f t="shared" si="5"/>
        <v>-22.54519839677765</v>
      </c>
      <c r="M12" s="13">
        <f t="shared" si="6"/>
        <v>508.28597075006553</v>
      </c>
      <c r="N12" s="13">
        <f t="shared" si="7"/>
        <v>4465.6399140189487</v>
      </c>
      <c r="O12" s="13">
        <f t="shared" si="8"/>
        <v>-100678.73783012628</v>
      </c>
      <c r="P12" s="12"/>
      <c r="Q12" s="12"/>
      <c r="R12" s="54"/>
      <c r="S12" s="12"/>
      <c r="T12" s="12"/>
      <c r="U12" s="12"/>
      <c r="V12" s="12"/>
      <c r="X12" t="s">
        <v>111</v>
      </c>
      <c r="Y12" t="e">
        <f>V34/(P36^4)</f>
        <v>#DIV/0!</v>
      </c>
    </row>
    <row r="13" spans="1:25" x14ac:dyDescent="0.25">
      <c r="A13" s="25" t="s">
        <v>29</v>
      </c>
      <c r="B13" s="24">
        <v>120</v>
      </c>
      <c r="C13" s="12">
        <f t="shared" si="0"/>
        <v>98.913266666666686</v>
      </c>
      <c r="D13" s="12">
        <v>41.452231472605689</v>
      </c>
      <c r="E13" s="22">
        <v>0.89803800103192311</v>
      </c>
      <c r="F13" s="12">
        <f t="shared" si="1"/>
        <v>9.121278474001052</v>
      </c>
      <c r="G13" s="22">
        <f t="shared" si="2"/>
        <v>0.20493100190160887</v>
      </c>
      <c r="H13" s="29">
        <f t="shared" si="3"/>
        <v>0.40986200380321774</v>
      </c>
      <c r="I13" s="12"/>
      <c r="J13" s="12"/>
      <c r="K13" s="13">
        <f t="shared" si="4"/>
        <v>902.21545003979259</v>
      </c>
      <c r="L13" s="13">
        <f t="shared" si="5"/>
        <v>-14.302426174555421</v>
      </c>
      <c r="M13" s="13">
        <f t="shared" si="6"/>
        <v>204.55939447860803</v>
      </c>
      <c r="N13" s="13">
        <f t="shared" si="7"/>
        <v>1865.843201512417</v>
      </c>
      <c r="O13" s="13">
        <f t="shared" si="8"/>
        <v>-26686.084642927479</v>
      </c>
      <c r="P13" s="12"/>
      <c r="Q13" s="12"/>
      <c r="R13" s="54"/>
      <c r="S13" s="12"/>
      <c r="T13" s="12"/>
      <c r="U13" s="12"/>
      <c r="V13" s="12"/>
    </row>
    <row r="14" spans="1:25" x14ac:dyDescent="0.25">
      <c r="A14" s="25" t="s">
        <v>4</v>
      </c>
      <c r="B14" s="24">
        <v>130</v>
      </c>
      <c r="C14" s="12">
        <f t="shared" si="0"/>
        <v>107.1560388888889</v>
      </c>
      <c r="D14" s="12">
        <v>40.270052610981764</v>
      </c>
      <c r="E14" s="22">
        <v>0.89189678662204175</v>
      </c>
      <c r="F14" s="12">
        <f t="shared" si="1"/>
        <v>8.8611481451893077</v>
      </c>
      <c r="G14" s="22">
        <f t="shared" si="2"/>
        <v>0.20322085690958158</v>
      </c>
      <c r="H14" s="29">
        <f t="shared" si="3"/>
        <v>0.40644171381916316</v>
      </c>
      <c r="I14" s="12"/>
      <c r="J14" s="12"/>
      <c r="K14" s="13">
        <f t="shared" si="4"/>
        <v>949.52553524611119</v>
      </c>
      <c r="L14" s="13">
        <f t="shared" si="5"/>
        <v>-6.0596539523332069</v>
      </c>
      <c r="M14" s="13">
        <f t="shared" si="6"/>
        <v>36.719406022027457</v>
      </c>
      <c r="N14" s="13">
        <f t="shared" si="7"/>
        <v>325.37609656454168</v>
      </c>
      <c r="O14" s="13">
        <f t="shared" si="8"/>
        <v>-1971.6665495420762</v>
      </c>
      <c r="P14" s="12"/>
      <c r="Q14" s="12"/>
      <c r="R14" s="54"/>
      <c r="S14" s="12"/>
      <c r="T14" s="12"/>
      <c r="U14" s="12"/>
      <c r="V14" s="12"/>
      <c r="X14" t="s">
        <v>112</v>
      </c>
      <c r="Y14">
        <f>(3*(F34-1)^2)/((F34-2)*(F34-3))</f>
        <v>3.0930990953082262</v>
      </c>
    </row>
    <row r="15" spans="1:25" x14ac:dyDescent="0.25">
      <c r="A15" s="25" t="s">
        <v>15</v>
      </c>
      <c r="B15" s="24">
        <v>140</v>
      </c>
      <c r="C15" s="12">
        <f t="shared" si="0"/>
        <v>115.39881111111113</v>
      </c>
      <c r="D15" s="12">
        <v>38.306995568265727</v>
      </c>
      <c r="E15" s="22">
        <v>1.002579663994795</v>
      </c>
      <c r="F15" s="12">
        <f t="shared" si="1"/>
        <v>8.4291909426248317</v>
      </c>
      <c r="G15" s="22">
        <f t="shared" si="2"/>
        <v>0.22624510233910952</v>
      </c>
      <c r="H15" s="29">
        <f t="shared" si="3"/>
        <v>0.45249020467821904</v>
      </c>
      <c r="I15" s="12"/>
      <c r="J15" s="12"/>
      <c r="K15" s="13">
        <f t="shared" si="4"/>
        <v>972.7186134074517</v>
      </c>
      <c r="L15" s="13">
        <f t="shared" si="5"/>
        <v>2.1831182698890217</v>
      </c>
      <c r="M15" s="13">
        <f t="shared" si="6"/>
        <v>4.766005380323235</v>
      </c>
      <c r="N15" s="13">
        <f t="shared" si="7"/>
        <v>40.17356938432183</v>
      </c>
      <c r="O15" s="13">
        <f t="shared" si="8"/>
        <v>87.703653289567242</v>
      </c>
      <c r="P15" s="12"/>
      <c r="Q15" s="12"/>
      <c r="R15" s="54"/>
      <c r="S15" s="12"/>
      <c r="T15" s="12"/>
      <c r="U15" s="12"/>
      <c r="V15" s="12"/>
    </row>
    <row r="16" spans="1:25" x14ac:dyDescent="0.25">
      <c r="A16" s="25" t="s">
        <v>45</v>
      </c>
      <c r="B16" s="24">
        <v>150</v>
      </c>
      <c r="C16" s="12">
        <f t="shared" si="0"/>
        <v>123.64158333333334</v>
      </c>
      <c r="D16" s="12">
        <v>34.720070907503498</v>
      </c>
      <c r="E16" s="22">
        <v>0.87521200263431043</v>
      </c>
      <c r="F16" s="12">
        <f t="shared" si="1"/>
        <v>7.6399128378333971</v>
      </c>
      <c r="G16" s="22">
        <f t="shared" si="2"/>
        <v>0.19788141549775937</v>
      </c>
      <c r="H16" s="29">
        <f t="shared" si="3"/>
        <v>0.39576283099551873</v>
      </c>
      <c r="I16" s="12"/>
      <c r="J16" s="12"/>
      <c r="K16" s="13">
        <f t="shared" si="4"/>
        <v>944.61091979838125</v>
      </c>
      <c r="L16" s="13">
        <f t="shared" si="5"/>
        <v>10.425890492111236</v>
      </c>
      <c r="M16" s="13">
        <f t="shared" si="6"/>
        <v>108.69919255349548</v>
      </c>
      <c r="N16" s="13">
        <f t="shared" si="7"/>
        <v>830.45235665157452</v>
      </c>
      <c r="O16" s="13">
        <f t="shared" si="8"/>
        <v>8658.2053293650206</v>
      </c>
      <c r="P16" s="12"/>
      <c r="Q16" s="12"/>
      <c r="R16" s="54"/>
      <c r="S16" s="12"/>
      <c r="T16" s="12"/>
      <c r="U16" s="12"/>
      <c r="V16" s="12"/>
    </row>
    <row r="17" spans="1:25" x14ac:dyDescent="0.25">
      <c r="A17" s="25" t="s">
        <v>3</v>
      </c>
      <c r="B17" s="24">
        <v>160</v>
      </c>
      <c r="C17" s="12">
        <f t="shared" si="0"/>
        <v>131.88435555555557</v>
      </c>
      <c r="D17" s="12">
        <v>30.003542678298025</v>
      </c>
      <c r="E17" s="22">
        <v>0.8113094607373974</v>
      </c>
      <c r="F17" s="12">
        <f t="shared" si="1"/>
        <v>6.6020732359412513</v>
      </c>
      <c r="G17" s="22">
        <f t="shared" si="2"/>
        <v>0.18279777633381977</v>
      </c>
      <c r="H17" s="29">
        <f t="shared" si="3"/>
        <v>0.36559555266763955</v>
      </c>
      <c r="I17" s="12"/>
      <c r="J17" s="12"/>
      <c r="K17" s="13">
        <f t="shared" si="4"/>
        <v>870.71017405269333</v>
      </c>
      <c r="L17" s="13">
        <f t="shared" si="5"/>
        <v>18.668662714333465</v>
      </c>
      <c r="M17" s="13">
        <f t="shared" si="6"/>
        <v>348.5189675415445</v>
      </c>
      <c r="N17" s="13">
        <f t="shared" si="7"/>
        <v>2300.9477478239087</v>
      </c>
      <c r="O17" s="13">
        <f t="shared" si="8"/>
        <v>42955.617427429766</v>
      </c>
      <c r="P17" s="12"/>
      <c r="Q17" s="12"/>
      <c r="R17" s="54"/>
      <c r="S17" s="12"/>
      <c r="T17" s="12"/>
      <c r="U17" s="12"/>
      <c r="V17" s="12"/>
      <c r="X17" t="s">
        <v>113</v>
      </c>
      <c r="Y17" t="e">
        <f>Y10*Y12-Y14</f>
        <v>#DIV/0!</v>
      </c>
    </row>
    <row r="18" spans="1:25" x14ac:dyDescent="0.25">
      <c r="A18" s="25" t="s">
        <v>48</v>
      </c>
      <c r="B18" s="24">
        <v>170</v>
      </c>
      <c r="C18" s="12">
        <f t="shared" si="0"/>
        <v>140.12712777777779</v>
      </c>
      <c r="D18" s="12">
        <v>25.396775477889406</v>
      </c>
      <c r="E18" s="22">
        <v>0.6642433481690091</v>
      </c>
      <c r="F18" s="12">
        <f t="shared" si="1"/>
        <v>5.5883857936236891</v>
      </c>
      <c r="G18" s="22">
        <f t="shared" si="2"/>
        <v>0.14990008851249689</v>
      </c>
      <c r="H18" s="29">
        <f t="shared" si="3"/>
        <v>0.29980017702499379</v>
      </c>
      <c r="I18" s="12"/>
      <c r="J18" s="12"/>
      <c r="K18" s="13">
        <f t="shared" si="4"/>
        <v>783.08445017462486</v>
      </c>
      <c r="L18" s="13">
        <f t="shared" si="5"/>
        <v>26.911434936555679</v>
      </c>
      <c r="M18" s="13">
        <f t="shared" si="6"/>
        <v>724.22533034446951</v>
      </c>
      <c r="N18" s="13">
        <f t="shared" si="7"/>
        <v>4047.2505474794566</v>
      </c>
      <c r="O18" s="13">
        <f t="shared" si="8"/>
        <v>108917.31978043275</v>
      </c>
      <c r="P18" s="12"/>
      <c r="Q18" s="12"/>
      <c r="R18" s="54"/>
      <c r="S18" s="12"/>
      <c r="T18" s="12"/>
      <c r="U18" s="12"/>
      <c r="V18" s="12"/>
    </row>
    <row r="19" spans="1:25" x14ac:dyDescent="0.25">
      <c r="A19" s="25" t="s">
        <v>64</v>
      </c>
      <c r="B19" s="24">
        <v>180</v>
      </c>
      <c r="C19" s="12">
        <f t="shared" si="0"/>
        <v>148.36990000000003</v>
      </c>
      <c r="D19" s="12">
        <v>21.009701330968937</v>
      </c>
      <c r="E19" s="22">
        <v>0.5581611364473168</v>
      </c>
      <c r="F19" s="12">
        <f t="shared" si="1"/>
        <v>4.6230402969259492</v>
      </c>
      <c r="G19" s="22">
        <f t="shared" si="2"/>
        <v>0.12586492851186873</v>
      </c>
      <c r="H19" s="29">
        <f t="shared" si="3"/>
        <v>0.25172985702373746</v>
      </c>
      <c r="I19" s="12"/>
      <c r="J19" s="12"/>
      <c r="K19" s="13">
        <f t="shared" si="4"/>
        <v>685.92002655087356</v>
      </c>
      <c r="L19" s="13">
        <f t="shared" si="5"/>
        <v>35.154207158777922</v>
      </c>
      <c r="M19" s="13">
        <f t="shared" si="6"/>
        <v>1235.8182809622729</v>
      </c>
      <c r="N19" s="13">
        <f t="shared" si="7"/>
        <v>5713.2377125663425</v>
      </c>
      <c r="O19" s="13">
        <f t="shared" si="8"/>
        <v>200844.34209489971</v>
      </c>
      <c r="P19" s="12"/>
      <c r="Q19" s="12"/>
      <c r="R19" s="54"/>
      <c r="S19" s="12"/>
      <c r="T19" s="12"/>
      <c r="U19" s="12"/>
      <c r="V19" s="12"/>
    </row>
    <row r="20" spans="1:25" x14ac:dyDescent="0.25">
      <c r="A20" s="25" t="s">
        <v>5</v>
      </c>
      <c r="B20" s="24">
        <v>190</v>
      </c>
      <c r="C20" s="12">
        <f t="shared" si="0"/>
        <v>156.61267222222224</v>
      </c>
      <c r="D20" s="12">
        <v>16.683533278986417</v>
      </c>
      <c r="E20" s="22">
        <v>0.45248311336223612</v>
      </c>
      <c r="F20" s="12">
        <f t="shared" si="1"/>
        <v>3.6710967675760986</v>
      </c>
      <c r="G20" s="22">
        <f t="shared" si="2"/>
        <v>0.10193581740374243</v>
      </c>
      <c r="H20" s="29">
        <f t="shared" si="3"/>
        <v>0.20387163480748485</v>
      </c>
      <c r="I20" s="12"/>
      <c r="J20" s="12"/>
      <c r="K20" s="13">
        <f t="shared" si="4"/>
        <v>574.9402747564551</v>
      </c>
      <c r="L20" s="13">
        <f t="shared" si="5"/>
        <v>43.396979381000136</v>
      </c>
      <c r="M20" s="13">
        <f t="shared" si="6"/>
        <v>1883.2978193949509</v>
      </c>
      <c r="N20" s="13">
        <f t="shared" si="7"/>
        <v>6913.7685371639191</v>
      </c>
      <c r="O20" s="13">
        <f t="shared" si="8"/>
        <v>300036.67065231007</v>
      </c>
      <c r="P20" s="12"/>
      <c r="Q20" s="12"/>
      <c r="R20" s="54"/>
      <c r="S20" s="12"/>
      <c r="T20" s="12"/>
      <c r="U20" s="12"/>
      <c r="V20" s="12"/>
    </row>
    <row r="21" spans="1:25" x14ac:dyDescent="0.25">
      <c r="A21" s="25" t="s">
        <v>34</v>
      </c>
      <c r="B21" s="24">
        <v>200</v>
      </c>
      <c r="C21" s="12">
        <f t="shared" si="0"/>
        <v>164.85544444444446</v>
      </c>
      <c r="D21" s="12">
        <v>13.09195885013961</v>
      </c>
      <c r="E21" s="22">
        <v>0.39650506146509479</v>
      </c>
      <c r="F21" s="12">
        <f t="shared" si="1"/>
        <v>2.8807955132934975</v>
      </c>
      <c r="G21" s="22">
        <f t="shared" si="2"/>
        <v>8.8917542256358909E-2</v>
      </c>
      <c r="H21" s="29">
        <f t="shared" si="3"/>
        <v>0.17783508451271782</v>
      </c>
      <c r="I21" s="12"/>
      <c r="J21" s="12"/>
      <c r="K21" s="13">
        <f t="shared" si="4"/>
        <v>474.91482469756102</v>
      </c>
      <c r="L21" s="13">
        <f t="shared" si="5"/>
        <v>51.639751603222351</v>
      </c>
      <c r="M21" s="13">
        <f t="shared" si="6"/>
        <v>2666.6639456425055</v>
      </c>
      <c r="N21" s="13">
        <f t="shared" si="7"/>
        <v>7682.1135300684646</v>
      </c>
      <c r="O21" s="13">
        <f t="shared" si="8"/>
        <v>396702.43448048912</v>
      </c>
      <c r="P21" s="12"/>
      <c r="Q21" s="12"/>
      <c r="R21" s="54"/>
      <c r="S21" s="12"/>
      <c r="T21" s="12"/>
      <c r="U21" s="12"/>
      <c r="V21" s="12"/>
    </row>
    <row r="22" spans="1:25" x14ac:dyDescent="0.25">
      <c r="A22" s="25" t="s">
        <v>85</v>
      </c>
      <c r="B22" s="24">
        <v>210</v>
      </c>
      <c r="C22" s="12">
        <f t="shared" si="0"/>
        <v>173.0982166666667</v>
      </c>
      <c r="D22" s="12">
        <v>10.046241997867204</v>
      </c>
      <c r="E22" s="22">
        <v>0.29105395946140189</v>
      </c>
      <c r="F22" s="12">
        <f t="shared" si="1"/>
        <v>2.2106064649453065</v>
      </c>
      <c r="G22" s="22">
        <f t="shared" si="2"/>
        <v>6.5382365120299629E-2</v>
      </c>
      <c r="H22" s="29">
        <f t="shared" si="3"/>
        <v>0.13076473024059926</v>
      </c>
      <c r="I22" s="12"/>
      <c r="J22" s="12"/>
      <c r="K22" s="13">
        <f t="shared" si="4"/>
        <v>382.6520368338368</v>
      </c>
      <c r="L22" s="13">
        <f t="shared" si="5"/>
        <v>59.882523825444594</v>
      </c>
      <c r="M22" s="13">
        <f t="shared" si="6"/>
        <v>3585.9166597049393</v>
      </c>
      <c r="N22" s="13">
        <f t="shared" si="7"/>
        <v>7927.0505506988175</v>
      </c>
      <c r="O22" s="13">
        <f t="shared" si="8"/>
        <v>474691.79346772563</v>
      </c>
      <c r="P22" s="12"/>
      <c r="Q22" s="12"/>
      <c r="R22" s="54"/>
      <c r="S22" s="12"/>
      <c r="T22" s="12"/>
      <c r="U22" s="12"/>
      <c r="V22" s="12"/>
    </row>
    <row r="23" spans="1:25" x14ac:dyDescent="0.25">
      <c r="A23" s="25" t="s">
        <v>19</v>
      </c>
      <c r="B23" s="24">
        <v>220</v>
      </c>
      <c r="C23" s="12">
        <f t="shared" si="0"/>
        <v>181.34098888888892</v>
      </c>
      <c r="D23" s="12">
        <v>7.5758958262646106</v>
      </c>
      <c r="E23" s="22">
        <v>0.21238561532560835</v>
      </c>
      <c r="F23" s="12">
        <f t="shared" si="1"/>
        <v>1.6670237781299848</v>
      </c>
      <c r="G23" s="22">
        <f t="shared" si="2"/>
        <v>4.7775939604091947E-2</v>
      </c>
      <c r="H23" s="29">
        <f t="shared" si="3"/>
        <v>9.5551879208183893E-2</v>
      </c>
      <c r="I23" s="12"/>
      <c r="J23" s="12"/>
      <c r="K23" s="13">
        <f t="shared" si="4"/>
        <v>302.2997404273832</v>
      </c>
      <c r="L23" s="13">
        <f t="shared" si="5"/>
        <v>68.125296047666808</v>
      </c>
      <c r="M23" s="13">
        <f t="shared" si="6"/>
        <v>4641.0559615822467</v>
      </c>
      <c r="N23" s="13">
        <f t="shared" si="7"/>
        <v>7736.7506435895266</v>
      </c>
      <c r="O23" s="13">
        <f t="shared" si="8"/>
        <v>527068.42804151319</v>
      </c>
      <c r="P23" s="12"/>
      <c r="Q23" s="12"/>
      <c r="R23" s="54"/>
      <c r="S23" s="12"/>
      <c r="T23" s="12"/>
      <c r="U23" s="12"/>
      <c r="V23" s="12"/>
    </row>
    <row r="24" spans="1:25" x14ac:dyDescent="0.25">
      <c r="A24" s="25" t="s">
        <v>54</v>
      </c>
      <c r="B24" s="24">
        <v>230</v>
      </c>
      <c r="C24" s="12">
        <f t="shared" si="0"/>
        <v>189.58376111111113</v>
      </c>
      <c r="D24" s="12">
        <v>5.4932408745603203</v>
      </c>
      <c r="E24" s="22">
        <v>0.17116177340356181</v>
      </c>
      <c r="F24" s="12">
        <f t="shared" si="1"/>
        <v>1.2087498781517378</v>
      </c>
      <c r="G24" s="22">
        <f t="shared" si="2"/>
        <v>3.8344144310309608E-2</v>
      </c>
      <c r="H24" s="29">
        <f t="shared" si="3"/>
        <v>7.6688288620619216E-2</v>
      </c>
      <c r="I24" s="12"/>
      <c r="J24" s="12"/>
      <c r="K24" s="13">
        <f t="shared" si="4"/>
        <v>229.15934814260376</v>
      </c>
      <c r="L24" s="13">
        <f t="shared" si="5"/>
        <v>76.368068269889022</v>
      </c>
      <c r="M24" s="13">
        <f t="shared" si="6"/>
        <v>5832.0818512744308</v>
      </c>
      <c r="N24" s="13">
        <f t="shared" si="7"/>
        <v>7049.5282270989301</v>
      </c>
      <c r="O24" s="13">
        <f t="shared" si="8"/>
        <v>538358.85291760077</v>
      </c>
      <c r="P24" s="12"/>
      <c r="Q24" s="12"/>
      <c r="R24" s="54"/>
      <c r="S24" s="12"/>
      <c r="T24" s="12"/>
      <c r="U24" s="12"/>
      <c r="V24" s="12"/>
    </row>
    <row r="25" spans="1:25" x14ac:dyDescent="0.25">
      <c r="A25" s="25" t="s">
        <v>51</v>
      </c>
      <c r="B25" s="24">
        <v>240</v>
      </c>
      <c r="C25" s="12">
        <f t="shared" si="0"/>
        <v>197.82653333333337</v>
      </c>
      <c r="D25" s="12">
        <v>4.1798594138263825</v>
      </c>
      <c r="E25" s="22">
        <v>0.11485826141641645</v>
      </c>
      <c r="F25" s="12">
        <f t="shared" si="1"/>
        <v>0.91974931966886109</v>
      </c>
      <c r="G25" s="22">
        <f t="shared" si="2"/>
        <v>2.5860003175915542E-2</v>
      </c>
      <c r="H25" s="29">
        <f t="shared" si="3"/>
        <v>5.1720006351831084E-2</v>
      </c>
      <c r="I25" s="12"/>
      <c r="J25" s="12"/>
      <c r="K25" s="13">
        <f t="shared" si="4"/>
        <v>181.95081944578263</v>
      </c>
      <c r="L25" s="13">
        <f t="shared" si="5"/>
        <v>84.610840492111265</v>
      </c>
      <c r="M25" s="13">
        <f t="shared" si="6"/>
        <v>7158.9943287814949</v>
      </c>
      <c r="N25" s="13">
        <f t="shared" si="7"/>
        <v>6584.4801634100149</v>
      </c>
      <c r="O25" s="13">
        <f t="shared" si="8"/>
        <v>557118.40082975547</v>
      </c>
      <c r="P25" s="12"/>
      <c r="Q25" s="12"/>
      <c r="R25" s="54"/>
      <c r="S25" s="12"/>
      <c r="T25" s="12"/>
      <c r="U25" s="12"/>
      <c r="V25" s="12"/>
    </row>
    <row r="26" spans="1:25" x14ac:dyDescent="0.25">
      <c r="A26" s="25" t="s">
        <v>81</v>
      </c>
      <c r="B26" s="24">
        <v>250</v>
      </c>
      <c r="C26" s="12">
        <f t="shared" si="0"/>
        <v>206.06930555555559</v>
      </c>
      <c r="D26" s="12">
        <v>2.8643222195662239</v>
      </c>
      <c r="E26" s="22">
        <v>8.6454453433413986E-2</v>
      </c>
      <c r="F26" s="12">
        <f t="shared" si="1"/>
        <v>0.63027440684823555</v>
      </c>
      <c r="G26" s="22">
        <f t="shared" si="2"/>
        <v>1.9390154160536074E-2</v>
      </c>
      <c r="H26" s="29">
        <f t="shared" si="3"/>
        <v>3.8780308321072147E-2</v>
      </c>
      <c r="I26" s="12"/>
      <c r="J26" s="12"/>
      <c r="K26" s="13">
        <f t="shared" si="4"/>
        <v>129.88020932865561</v>
      </c>
      <c r="L26" s="13">
        <f t="shared" si="5"/>
        <v>92.85361271433348</v>
      </c>
      <c r="M26" s="13">
        <f t="shared" si="6"/>
        <v>8621.7933941034316</v>
      </c>
      <c r="N26" s="13">
        <f t="shared" si="7"/>
        <v>5434.0957174365758</v>
      </c>
      <c r="O26" s="13">
        <f t="shared" si="8"/>
        <v>504575.41919947392</v>
      </c>
      <c r="P26" s="12"/>
      <c r="Q26" s="12"/>
      <c r="R26" s="54"/>
      <c r="S26" s="12"/>
      <c r="T26" s="12"/>
      <c r="U26" s="12"/>
      <c r="V26" s="12"/>
    </row>
    <row r="27" spans="1:25" x14ac:dyDescent="0.25">
      <c r="A27" s="25" t="s">
        <v>26</v>
      </c>
      <c r="B27" s="24">
        <v>260</v>
      </c>
      <c r="C27" s="12">
        <f t="shared" si="0"/>
        <v>214.3120777777778</v>
      </c>
      <c r="D27" s="12">
        <v>2.7670908243110222</v>
      </c>
      <c r="E27" s="22">
        <v>8.3674483199513081E-2</v>
      </c>
      <c r="F27" s="12">
        <f t="shared" si="1"/>
        <v>0.60887930696984993</v>
      </c>
      <c r="G27" s="22">
        <f t="shared" si="2"/>
        <v>1.8765359038251352E-2</v>
      </c>
      <c r="H27" s="29">
        <f t="shared" si="3"/>
        <v>3.7530718076502705E-2</v>
      </c>
      <c r="I27" s="12"/>
      <c r="J27" s="12"/>
      <c r="K27" s="13">
        <f t="shared" si="4"/>
        <v>130.49018939260193</v>
      </c>
      <c r="L27" s="13">
        <f t="shared" si="5"/>
        <v>101.09638493655569</v>
      </c>
      <c r="M27" s="13">
        <f t="shared" si="6"/>
        <v>10220.479047240246</v>
      </c>
      <c r="N27" s="13">
        <f t="shared" si="7"/>
        <v>6223.0381991835129</v>
      </c>
      <c r="O27" s="13">
        <f t="shared" si="8"/>
        <v>629126.66525954672</v>
      </c>
      <c r="P27" s="12"/>
      <c r="Q27" s="12"/>
      <c r="R27" s="54"/>
      <c r="S27" s="12"/>
      <c r="T27" s="12"/>
      <c r="U27" s="12"/>
      <c r="V27" s="12"/>
    </row>
    <row r="28" spans="1:25" x14ac:dyDescent="0.25">
      <c r="A28" s="25" t="s">
        <v>49</v>
      </c>
      <c r="B28" s="24">
        <v>270</v>
      </c>
      <c r="C28" s="12">
        <f t="shared" si="0"/>
        <v>222.55485000000002</v>
      </c>
      <c r="D28" s="12">
        <v>1.4561400788667236</v>
      </c>
      <c r="E28" s="22">
        <v>4.7636572679554436E-2</v>
      </c>
      <c r="F28" s="12">
        <f t="shared" si="1"/>
        <v>0.32041361067074875</v>
      </c>
      <c r="G28" s="22">
        <f t="shared" si="2"/>
        <v>1.065422025217589E-2</v>
      </c>
      <c r="H28" s="29">
        <f t="shared" si="3"/>
        <v>2.130844050435178E-2</v>
      </c>
      <c r="I28" s="12"/>
      <c r="J28" s="12"/>
      <c r="K28" s="13">
        <f t="shared" si="4"/>
        <v>71.309603060786898</v>
      </c>
      <c r="L28" s="13">
        <f t="shared" si="5"/>
        <v>109.33915715877791</v>
      </c>
      <c r="M28" s="13">
        <f t="shared" si="6"/>
        <v>11955.051288191935</v>
      </c>
      <c r="N28" s="13">
        <f t="shared" si="7"/>
        <v>3830.561149003564</v>
      </c>
      <c r="O28" s="13">
        <f t="shared" si="8"/>
        <v>418830.32747720956</v>
      </c>
      <c r="P28" s="12"/>
      <c r="Q28" s="12"/>
      <c r="R28" s="54"/>
      <c r="S28" s="12"/>
      <c r="T28" s="12"/>
      <c r="U28" s="12"/>
      <c r="V28" s="12"/>
    </row>
    <row r="29" spans="1:25" x14ac:dyDescent="0.25">
      <c r="A29" s="25" t="s">
        <v>7</v>
      </c>
      <c r="B29" s="24">
        <v>280</v>
      </c>
      <c r="C29" s="12">
        <f t="shared" si="0"/>
        <v>230.79762222222226</v>
      </c>
      <c r="D29" s="12">
        <v>1.0090863616648689</v>
      </c>
      <c r="E29" s="22">
        <v>3.4328276933089187E-2</v>
      </c>
      <c r="F29" s="12">
        <f t="shared" si="1"/>
        <v>0.22204251453011667</v>
      </c>
      <c r="G29" s="22">
        <f t="shared" si="2"/>
        <v>7.6684728745000964E-3</v>
      </c>
      <c r="H29" s="29">
        <f t="shared" si="3"/>
        <v>1.5336945749000193E-2</v>
      </c>
      <c r="I29" s="12"/>
      <c r="J29" s="12"/>
      <c r="K29" s="13">
        <f t="shared" si="4"/>
        <v>51.246884385794161</v>
      </c>
      <c r="L29" s="13">
        <f t="shared" si="5"/>
        <v>117.58192938100015</v>
      </c>
      <c r="M29" s="13">
        <f t="shared" si="6"/>
        <v>13825.510116958507</v>
      </c>
      <c r="N29" s="13">
        <f t="shared" si="7"/>
        <v>3069.8510310310344</v>
      </c>
      <c r="O29" s="13">
        <f t="shared" si="8"/>
        <v>360959.00714088161</v>
      </c>
      <c r="P29" s="12"/>
      <c r="Q29" s="12"/>
      <c r="R29" s="54"/>
      <c r="S29" s="12"/>
      <c r="T29" s="12"/>
      <c r="U29" s="12"/>
      <c r="V29" s="12"/>
    </row>
    <row r="30" spans="1:25" x14ac:dyDescent="0.25">
      <c r="A30" s="25" t="s">
        <v>39</v>
      </c>
      <c r="B30" s="24">
        <v>290</v>
      </c>
      <c r="C30" s="12">
        <f t="shared" si="0"/>
        <v>239.04039444444447</v>
      </c>
      <c r="D30" s="12">
        <v>1.0393390008535275</v>
      </c>
      <c r="E30" s="22">
        <v>3.5277722811075198E-2</v>
      </c>
      <c r="F30" s="12">
        <f t="shared" si="1"/>
        <v>0.22869939974015882</v>
      </c>
      <c r="G30" s="22">
        <f t="shared" si="2"/>
        <v>7.8810959250065291E-3</v>
      </c>
      <c r="H30" s="29">
        <f t="shared" si="3"/>
        <v>1.5762191850013058E-2</v>
      </c>
      <c r="I30" s="12"/>
      <c r="J30" s="12"/>
      <c r="K30" s="13">
        <f t="shared" si="4"/>
        <v>54.668394723095247</v>
      </c>
      <c r="L30" s="13">
        <f t="shared" si="5"/>
        <v>125.82470160322237</v>
      </c>
      <c r="M30" s="13">
        <f t="shared" si="6"/>
        <v>15831.855533539949</v>
      </c>
      <c r="N30" s="13">
        <f t="shared" si="7"/>
        <v>3620.7358572934982</v>
      </c>
      <c r="O30" s="13">
        <f t="shared" si="8"/>
        <v>455578.0088280419</v>
      </c>
      <c r="P30" s="12"/>
      <c r="Q30" s="12"/>
      <c r="R30" s="54"/>
      <c r="S30" s="12"/>
      <c r="T30" s="12"/>
      <c r="U30" s="12"/>
      <c r="V30" s="12"/>
    </row>
    <row r="31" spans="1:25" ht="15.75" thickBot="1" x14ac:dyDescent="0.3">
      <c r="A31" s="26" t="s">
        <v>9</v>
      </c>
      <c r="B31" s="24">
        <v>300</v>
      </c>
      <c r="C31" s="12">
        <f t="shared" si="0"/>
        <v>247.28316666666669</v>
      </c>
      <c r="D31" s="12">
        <v>0.85123753050205264</v>
      </c>
      <c r="E31" s="22">
        <v>2.9729178290638845E-2</v>
      </c>
      <c r="F31" s="12">
        <f t="shared" si="1"/>
        <v>0.18730896473839739</v>
      </c>
      <c r="G31" s="22">
        <f t="shared" si="2"/>
        <v>6.6360453612911872E-3</v>
      </c>
      <c r="H31" s="29">
        <f t="shared" si="3"/>
        <v>1.3272090722582374E-2</v>
      </c>
      <c r="I31" s="12"/>
      <c r="J31" s="12"/>
      <c r="K31" s="13">
        <f t="shared" si="4"/>
        <v>46.318353945565917</v>
      </c>
      <c r="L31" s="13">
        <f t="shared" si="5"/>
        <v>134.06747382544458</v>
      </c>
      <c r="M31" s="13">
        <f t="shared" si="6"/>
        <v>17974.087537936266</v>
      </c>
      <c r="N31" s="13">
        <f t="shared" si="7"/>
        <v>3366.7077288481719</v>
      </c>
      <c r="O31" s="13">
        <f t="shared" si="8"/>
        <v>451366.00031527423</v>
      </c>
      <c r="P31" s="12"/>
      <c r="Q31" s="12"/>
      <c r="R31" s="54"/>
      <c r="S31" s="12"/>
      <c r="T31" s="12"/>
      <c r="U31" s="12"/>
      <c r="V31" s="12"/>
    </row>
    <row r="34" spans="3:15" x14ac:dyDescent="0.25">
      <c r="C34" t="s">
        <v>96</v>
      </c>
      <c r="D34">
        <f>SUM(D2:D31)</f>
        <v>454.45637462730218</v>
      </c>
      <c r="F34">
        <f>SUM(F2:F31)</f>
        <v>99.999999999999986</v>
      </c>
      <c r="I34" s="63"/>
      <c r="J34" t="s">
        <v>148</v>
      </c>
      <c r="K34">
        <f>SUM(K2:K31)</f>
        <v>11321.56928412221</v>
      </c>
      <c r="M34" t="s">
        <v>96</v>
      </c>
      <c r="N34">
        <f>SUM(N2:N31)</f>
        <v>140918.92339073794</v>
      </c>
      <c r="O34">
        <f>SUM(O2:O31)</f>
        <v>3247839.28631094</v>
      </c>
    </row>
    <row r="36" spans="3:15" x14ac:dyDescent="0.25">
      <c r="C36" t="s">
        <v>142</v>
      </c>
      <c r="D36">
        <v>2.70527635039939</v>
      </c>
      <c r="J36" t="s">
        <v>149</v>
      </c>
      <c r="K36">
        <f>K34/F34</f>
        <v>113.21569284122211</v>
      </c>
      <c r="M36" t="s">
        <v>154</v>
      </c>
      <c r="N36">
        <f>SQRT((N34)/(F34-1))</f>
        <v>37.728284729010845</v>
      </c>
    </row>
    <row r="39" spans="3:15" x14ac:dyDescent="0.25">
      <c r="N39" t="s">
        <v>155</v>
      </c>
    </row>
    <row r="41" spans="3:15" x14ac:dyDescent="0.25">
      <c r="N41" t="s">
        <v>156</v>
      </c>
      <c r="O41">
        <f>F34/((F34-1)*(F34-2))</f>
        <v>1.0307153164296024E-2</v>
      </c>
    </row>
    <row r="43" spans="3:15" x14ac:dyDescent="0.25">
      <c r="N43" t="s">
        <v>157</v>
      </c>
      <c r="O43">
        <f>N36^3</f>
        <v>53703.325913044733</v>
      </c>
    </row>
    <row r="45" spans="3:15" x14ac:dyDescent="0.25">
      <c r="N45" s="64" t="s">
        <v>158</v>
      </c>
      <c r="O45">
        <f>O34/O43</f>
        <v>60.477432842237207</v>
      </c>
    </row>
    <row r="47" spans="3:15" x14ac:dyDescent="0.25">
      <c r="N47" t="s">
        <v>159</v>
      </c>
      <c r="O47">
        <f>O45*O41</f>
        <v>0.62335016328836557</v>
      </c>
    </row>
  </sheetData>
  <pageMargins left="0.7" right="0.7" top="0.75" bottom="0.75" header="0.3" footer="0.3"/>
  <pageSetup paperSize="9" orientation="portrait" horizontalDpi="4294967293" verticalDpi="120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17"/>
  <sheetViews>
    <sheetView tabSelected="1" zoomScale="80" zoomScaleNormal="80" workbookViewId="0">
      <pane ySplit="1" topLeftCell="A191" activePane="bottomLeft" state="frozen"/>
      <selection pane="bottomLeft" activeCell="X219" sqref="X219"/>
    </sheetView>
  </sheetViews>
  <sheetFormatPr defaultRowHeight="15" x14ac:dyDescent="0.25"/>
  <cols>
    <col min="2" max="2" width="13" bestFit="1" customWidth="1"/>
    <col min="3" max="3" width="9.5703125" bestFit="1" customWidth="1"/>
    <col min="4" max="4" width="10" bestFit="1" customWidth="1"/>
    <col min="6" max="6" width="15.7109375" bestFit="1" customWidth="1"/>
    <col min="7" max="7" width="10" bestFit="1" customWidth="1"/>
  </cols>
  <sheetData>
    <row r="1" spans="1:7" ht="15.75" thickBot="1" x14ac:dyDescent="0.3">
      <c r="A1" t="s">
        <v>160</v>
      </c>
      <c r="B1" t="s">
        <v>161</v>
      </c>
      <c r="C1" s="31" t="s">
        <v>147</v>
      </c>
      <c r="D1" s="31" t="s">
        <v>150</v>
      </c>
      <c r="E1" s="31" t="s">
        <v>151</v>
      </c>
      <c r="F1" s="31" t="s">
        <v>152</v>
      </c>
      <c r="G1" s="31" t="s">
        <v>153</v>
      </c>
    </row>
    <row r="2" spans="1:7" x14ac:dyDescent="0.25">
      <c r="A2">
        <v>8.2427722222222197</v>
      </c>
      <c r="B2" s="65">
        <v>-1.3185008640448301E-12</v>
      </c>
      <c r="C2" s="65">
        <f>B2*A2</f>
        <v>-1.086810229712472E-11</v>
      </c>
      <c r="D2" s="65">
        <f>A2-C$206</f>
        <v>-104.80577007758565</v>
      </c>
      <c r="E2" s="65">
        <f>D2^2</f>
        <v>10984.249441555747</v>
      </c>
      <c r="F2" s="65">
        <f>B2*E2</f>
        <v>-1.4482742379575194E-8</v>
      </c>
      <c r="G2" s="65">
        <f>F2*D2</f>
        <v>1.5178749679266634E-6</v>
      </c>
    </row>
    <row r="3" spans="1:7" x14ac:dyDescent="0.25">
      <c r="A3">
        <v>9.4379741944444397</v>
      </c>
      <c r="B3" s="65">
        <v>-2.54974351863213E-3</v>
      </c>
      <c r="C3" s="65">
        <f t="shared" ref="C3:C66" si="0">B3*A3</f>
        <v>-2.4064413531302009E-2</v>
      </c>
      <c r="D3" s="65">
        <f t="shared" ref="D3:D66" si="1">A3-C$206</f>
        <v>-103.61056810536343</v>
      </c>
      <c r="E3" s="65">
        <f t="shared" ref="E3:E66" si="2">D3^2</f>
        <v>10735.149823116153</v>
      </c>
      <c r="F3" s="65">
        <f t="shared" ref="F3:F66" si="3">B3*E3</f>
        <v>-27.37187868303527</v>
      </c>
      <c r="G3" s="65">
        <f t="shared" ref="G3:G66" si="4">F3*D3</f>
        <v>2836.0159004603711</v>
      </c>
    </row>
    <row r="4" spans="1:7" x14ac:dyDescent="0.25">
      <c r="A4">
        <v>10.633176166666599</v>
      </c>
      <c r="B4" s="65">
        <v>-4.2346617493604901E-3</v>
      </c>
      <c r="C4" s="65">
        <f t="shared" si="0"/>
        <v>-4.5027904387194652E-2</v>
      </c>
      <c r="D4" s="65">
        <f t="shared" si="1"/>
        <v>-102.41536613314126</v>
      </c>
      <c r="E4" s="65">
        <f t="shared" si="2"/>
        <v>10488.907220185378</v>
      </c>
      <c r="F4" s="65">
        <f t="shared" si="3"/>
        <v>-44.416974197910086</v>
      </c>
      <c r="G4" s="65">
        <f t="shared" si="4"/>
        <v>4548.9806750052503</v>
      </c>
    </row>
    <row r="5" spans="1:7" x14ac:dyDescent="0.25">
      <c r="A5">
        <v>11.8283781388888</v>
      </c>
      <c r="B5" s="65">
        <v>-5.0547546941528401E-3</v>
      </c>
      <c r="C5" s="65">
        <f t="shared" si="0"/>
        <v>-5.9789549921762997E-2</v>
      </c>
      <c r="D5" s="65">
        <f t="shared" si="1"/>
        <v>-101.22016416091907</v>
      </c>
      <c r="E5" s="65">
        <f t="shared" si="2"/>
        <v>10245.521632763404</v>
      </c>
      <c r="F5" s="65">
        <f t="shared" si="3"/>
        <v>-51.788598567255292</v>
      </c>
      <c r="G5" s="65">
        <f t="shared" si="4"/>
        <v>5242.0504486415184</v>
      </c>
    </row>
    <row r="6" spans="1:7" x14ac:dyDescent="0.25">
      <c r="A6">
        <v>13.0235801111111</v>
      </c>
      <c r="B6" s="65">
        <v>-5.0100223518225696E-3</v>
      </c>
      <c r="C6" s="65">
        <f t="shared" si="0"/>
        <v>-6.5248427457418476E-2</v>
      </c>
      <c r="D6" s="65">
        <f t="shared" si="1"/>
        <v>-100.02496218869676</v>
      </c>
      <c r="E6" s="65">
        <f t="shared" si="2"/>
        <v>10004.993060850216</v>
      </c>
      <c r="F6" s="65">
        <f t="shared" si="3"/>
        <v>-50.125238864689287</v>
      </c>
      <c r="G6" s="65">
        <f t="shared" si="4"/>
        <v>5013.7751221399394</v>
      </c>
    </row>
    <row r="7" spans="1:7" x14ac:dyDescent="0.25">
      <c r="A7">
        <v>14.2187820833333</v>
      </c>
      <c r="B7" s="65">
        <v>-4.1004647239226604E-3</v>
      </c>
      <c r="C7" s="65">
        <f t="shared" si="0"/>
        <v>-5.8303614349851748E-2</v>
      </c>
      <c r="D7" s="65">
        <f t="shared" si="1"/>
        <v>-98.829760216474568</v>
      </c>
      <c r="E7" s="65">
        <f t="shared" si="2"/>
        <v>9767.3215044458593</v>
      </c>
      <c r="F7" s="65">
        <f t="shared" si="3"/>
        <v>-40.050557276191455</v>
      </c>
      <c r="G7" s="65">
        <f t="shared" si="4"/>
        <v>3958.1869721421822</v>
      </c>
    </row>
    <row r="8" spans="1:7" x14ac:dyDescent="0.25">
      <c r="A8">
        <v>15.413984055555501</v>
      </c>
      <c r="B8" s="65">
        <v>-2.3260818056582899E-3</v>
      </c>
      <c r="C8" s="65">
        <f t="shared" si="0"/>
        <v>-3.5854187864334627E-2</v>
      </c>
      <c r="D8" s="65">
        <f t="shared" si="1"/>
        <v>-97.634558244252361</v>
      </c>
      <c r="E8" s="65">
        <f t="shared" si="2"/>
        <v>9532.506963550306</v>
      </c>
      <c r="F8" s="65">
        <f t="shared" si="3"/>
        <v>-22.173391010225316</v>
      </c>
      <c r="G8" s="65">
        <f t="shared" si="4"/>
        <v>2164.8892360604254</v>
      </c>
    </row>
    <row r="9" spans="1:7" x14ac:dyDescent="0.25">
      <c r="A9">
        <v>16.609186027777699</v>
      </c>
      <c r="B9" s="65">
        <v>3.13126396376262E-4</v>
      </c>
      <c r="C9" s="65">
        <f t="shared" si="0"/>
        <v>5.2007745676209928E-3</v>
      </c>
      <c r="D9" s="65">
        <f t="shared" si="1"/>
        <v>-96.439356272030167</v>
      </c>
      <c r="E9" s="65">
        <f t="shared" si="2"/>
        <v>9300.5494381635635</v>
      </c>
      <c r="F9" s="65">
        <f t="shared" si="3"/>
        <v>2.9122475298914248</v>
      </c>
      <c r="G9" s="65">
        <f t="shared" si="4"/>
        <v>-280.85527708753892</v>
      </c>
    </row>
    <row r="10" spans="1:7" x14ac:dyDescent="0.25">
      <c r="A10">
        <v>17.804387999999999</v>
      </c>
      <c r="B10" s="65">
        <v>3.8171598881699899E-3</v>
      </c>
      <c r="C10" s="65">
        <f t="shared" si="0"/>
        <v>6.7962195707015102E-2</v>
      </c>
      <c r="D10" s="65">
        <f t="shared" si="1"/>
        <v>-95.24415429980786</v>
      </c>
      <c r="E10" s="65">
        <f t="shared" si="2"/>
        <v>9071.4489282856084</v>
      </c>
      <c r="F10" s="65">
        <f t="shared" si="3"/>
        <v>34.627170976634467</v>
      </c>
      <c r="G10" s="65">
        <f t="shared" si="4"/>
        <v>-3298.0356154644014</v>
      </c>
    </row>
    <row r="11" spans="1:7" x14ac:dyDescent="0.25">
      <c r="A11">
        <v>18.9995899722222</v>
      </c>
      <c r="B11" s="65">
        <v>8.1860186637952009E-3</v>
      </c>
      <c r="C11" s="65">
        <f t="shared" si="0"/>
        <v>0.15553099811706708</v>
      </c>
      <c r="D11" s="65">
        <f t="shared" si="1"/>
        <v>-94.048952327585667</v>
      </c>
      <c r="E11" s="65">
        <f t="shared" si="2"/>
        <v>8845.2054339164806</v>
      </c>
      <c r="F11" s="65">
        <f t="shared" si="3"/>
        <v>72.407016767143034</v>
      </c>
      <c r="G11" s="65">
        <f t="shared" si="4"/>
        <v>-6809.8040681157308</v>
      </c>
    </row>
    <row r="12" spans="1:7" x14ac:dyDescent="0.25">
      <c r="A12">
        <v>20.1947919444444</v>
      </c>
      <c r="B12">
        <v>1.3419702730397699E-2</v>
      </c>
      <c r="C12" s="65">
        <f t="shared" si="0"/>
        <v>0.27100810459667396</v>
      </c>
      <c r="D12" s="65">
        <f t="shared" si="1"/>
        <v>-92.853750355363459</v>
      </c>
      <c r="E12" s="65">
        <f t="shared" si="2"/>
        <v>8621.8189550561601</v>
      </c>
      <c r="F12" s="65">
        <f t="shared" si="3"/>
        <v>115.70224737216179</v>
      </c>
      <c r="G12" s="65">
        <f t="shared" si="4"/>
        <v>-10743.38759304922</v>
      </c>
    </row>
    <row r="13" spans="1:7" x14ac:dyDescent="0.25">
      <c r="A13">
        <v>21.389993916666601</v>
      </c>
      <c r="B13" s="65">
        <v>5.7280395281367105E-4</v>
      </c>
      <c r="C13" s="65">
        <f t="shared" si="0"/>
        <v>1.2252273066127006E-2</v>
      </c>
      <c r="D13" s="65">
        <f t="shared" si="1"/>
        <v>-91.658548383141266</v>
      </c>
      <c r="E13" s="65">
        <f t="shared" si="2"/>
        <v>8401.2894917046488</v>
      </c>
      <c r="F13" s="65">
        <f t="shared" si="3"/>
        <v>4.8122918295803796</v>
      </c>
      <c r="G13" s="65">
        <f t="shared" si="4"/>
        <v>-441.0876834953886</v>
      </c>
    </row>
    <row r="14" spans="1:7" x14ac:dyDescent="0.25">
      <c r="A14">
        <v>22.585195888888901</v>
      </c>
      <c r="B14">
        <v>1.13550957435766E-2</v>
      </c>
      <c r="C14" s="65">
        <f t="shared" si="0"/>
        <v>0.2564570617057661</v>
      </c>
      <c r="D14" s="65">
        <f t="shared" si="1"/>
        <v>-90.463346410918959</v>
      </c>
      <c r="E14" s="65">
        <f t="shared" si="2"/>
        <v>8183.6170438619238</v>
      </c>
      <c r="F14" s="65">
        <f t="shared" si="3"/>
        <v>92.925755061817455</v>
      </c>
      <c r="G14" s="65">
        <f t="shared" si="4"/>
        <v>-8406.3747706533977</v>
      </c>
    </row>
    <row r="15" spans="1:7" x14ac:dyDescent="0.25">
      <c r="A15">
        <v>23.780397861111101</v>
      </c>
      <c r="B15">
        <v>2.63081757260544E-2</v>
      </c>
      <c r="C15" s="65">
        <f t="shared" si="0"/>
        <v>0.6256188857655991</v>
      </c>
      <c r="D15" s="65">
        <f t="shared" si="1"/>
        <v>-89.268144438696766</v>
      </c>
      <c r="E15" s="65">
        <f t="shared" si="2"/>
        <v>7968.8016115280279</v>
      </c>
      <c r="F15" s="65">
        <f t="shared" si="3"/>
        <v>209.64463312214485</v>
      </c>
      <c r="G15" s="65">
        <f t="shared" si="4"/>
        <v>-18714.587390345219</v>
      </c>
    </row>
    <row r="16" spans="1:7" x14ac:dyDescent="0.25">
      <c r="A16">
        <v>24.975599833333298</v>
      </c>
      <c r="B16">
        <v>4.5432043911964197E-2</v>
      </c>
      <c r="C16" s="65">
        <f t="shared" si="0"/>
        <v>1.134692548355644</v>
      </c>
      <c r="D16" s="65">
        <f t="shared" si="1"/>
        <v>-88.072942466474558</v>
      </c>
      <c r="E16" s="65">
        <f t="shared" si="2"/>
        <v>7756.8431947029376</v>
      </c>
      <c r="F16" s="65">
        <f t="shared" si="3"/>
        <v>352.40924063996448</v>
      </c>
      <c r="G16" s="65">
        <f t="shared" si="4"/>
        <v>-31037.718775537578</v>
      </c>
    </row>
    <row r="17" spans="1:7" x14ac:dyDescent="0.25">
      <c r="A17">
        <v>26.170801805555499</v>
      </c>
      <c r="B17">
        <v>6.8726700283705103E-2</v>
      </c>
      <c r="C17" s="65">
        <f t="shared" si="0"/>
        <v>1.798632851874661</v>
      </c>
      <c r="D17" s="65">
        <f t="shared" si="1"/>
        <v>-86.877740494252365</v>
      </c>
      <c r="E17" s="65">
        <f t="shared" si="2"/>
        <v>7547.7417933866573</v>
      </c>
      <c r="F17" s="65">
        <f t="shared" si="3"/>
        <v>518.73138805287965</v>
      </c>
      <c r="G17" s="65">
        <f t="shared" si="4"/>
        <v>-45066.210917481403</v>
      </c>
    </row>
    <row r="18" spans="1:7" x14ac:dyDescent="0.25">
      <c r="A18">
        <v>27.366003777777799</v>
      </c>
      <c r="B18">
        <v>9.6192144857824194E-2</v>
      </c>
      <c r="C18" s="65">
        <f t="shared" si="0"/>
        <v>2.6323945995717661</v>
      </c>
      <c r="D18" s="65">
        <f t="shared" si="1"/>
        <v>-85.682538522030057</v>
      </c>
      <c r="E18" s="65">
        <f t="shared" si="2"/>
        <v>7341.4974075791652</v>
      </c>
      <c r="F18" s="65">
        <f t="shared" si="3"/>
        <v>706.19438210319584</v>
      </c>
      <c r="G18" s="65">
        <f t="shared" si="4"/>
        <v>-60508.527348598291</v>
      </c>
    </row>
    <row r="19" spans="1:7" x14ac:dyDescent="0.25">
      <c r="A19">
        <v>28.561205749999999</v>
      </c>
      <c r="B19">
        <v>0.127828377619088</v>
      </c>
      <c r="C19" s="65">
        <f t="shared" si="0"/>
        <v>3.6509325938674673</v>
      </c>
      <c r="D19" s="65">
        <f t="shared" si="1"/>
        <v>-84.487336549807864</v>
      </c>
      <c r="E19" s="65">
        <f t="shared" si="2"/>
        <v>7138.1100372804995</v>
      </c>
      <c r="F19" s="65">
        <f t="shared" si="3"/>
        <v>912.45302533209394</v>
      </c>
      <c r="G19" s="65">
        <f t="shared" si="4"/>
        <v>-77090.725837122984</v>
      </c>
    </row>
    <row r="20" spans="1:7" x14ac:dyDescent="0.25">
      <c r="A20">
        <v>29.7564077222222</v>
      </c>
      <c r="B20">
        <v>0.14732132412084101</v>
      </c>
      <c r="C20" s="65">
        <f t="shared" si="0"/>
        <v>4.3837533867173928</v>
      </c>
      <c r="D20" s="65">
        <f t="shared" si="1"/>
        <v>-83.292134577585671</v>
      </c>
      <c r="E20" s="65">
        <f t="shared" si="2"/>
        <v>6937.5796824906429</v>
      </c>
      <c r="F20" s="65">
        <f t="shared" si="3"/>
        <v>1022.0534250183653</v>
      </c>
      <c r="G20" s="65">
        <f t="shared" si="4"/>
        <v>-85129.011422112046</v>
      </c>
    </row>
    <row r="21" spans="1:7" x14ac:dyDescent="0.25">
      <c r="A21">
        <v>30.9516096944444</v>
      </c>
      <c r="B21">
        <v>0.19092848338663099</v>
      </c>
      <c r="C21" s="65">
        <f t="shared" si="0"/>
        <v>5.9095438973352143</v>
      </c>
      <c r="D21" s="65">
        <f t="shared" si="1"/>
        <v>-82.096932605363463</v>
      </c>
      <c r="E21" s="65">
        <f t="shared" si="2"/>
        <v>6739.9063432095909</v>
      </c>
      <c r="F21" s="65">
        <f t="shared" si="3"/>
        <v>1286.8400962769413</v>
      </c>
      <c r="G21" s="65">
        <f t="shared" si="4"/>
        <v>-105645.62465792747</v>
      </c>
    </row>
    <row r="22" spans="1:7" x14ac:dyDescent="0.25">
      <c r="A22">
        <v>32.1468116666667</v>
      </c>
      <c r="B22">
        <v>0.24159002407794</v>
      </c>
      <c r="C22" s="65">
        <f t="shared" si="0"/>
        <v>7.7663490045790109</v>
      </c>
      <c r="D22" s="65">
        <f t="shared" si="1"/>
        <v>-80.90173063314117</v>
      </c>
      <c r="E22" s="65">
        <f t="shared" si="2"/>
        <v>6545.0900194373326</v>
      </c>
      <c r="F22" s="65">
        <f t="shared" si="3"/>
        <v>1581.22845538815</v>
      </c>
      <c r="G22" s="65">
        <f t="shared" si="4"/>
        <v>-127924.11856726999</v>
      </c>
    </row>
    <row r="23" spans="1:7" x14ac:dyDescent="0.25">
      <c r="A23">
        <v>33.342013638888901</v>
      </c>
      <c r="B23">
        <v>0.299305946196606</v>
      </c>
      <c r="C23" s="65">
        <f t="shared" si="0"/>
        <v>9.9794629402877852</v>
      </c>
      <c r="D23" s="65">
        <f t="shared" si="1"/>
        <v>-79.706528660918963</v>
      </c>
      <c r="E23" s="65">
        <f t="shared" si="2"/>
        <v>6353.1307111738961</v>
      </c>
      <c r="F23" s="65">
        <f t="shared" si="3"/>
        <v>1901.5297988186194</v>
      </c>
      <c r="G23" s="65">
        <f t="shared" si="4"/>
        <v>-151564.33940912774</v>
      </c>
    </row>
    <row r="24" spans="1:7" x14ac:dyDescent="0.25">
      <c r="A24">
        <v>34.537215611111101</v>
      </c>
      <c r="B24">
        <v>0.36407624975199898</v>
      </c>
      <c r="C24" s="65">
        <f t="shared" si="0"/>
        <v>12.574179936569523</v>
      </c>
      <c r="D24" s="65">
        <f t="shared" si="1"/>
        <v>-78.511326688696755</v>
      </c>
      <c r="E24" s="65">
        <f t="shared" si="2"/>
        <v>6164.0284184192678</v>
      </c>
      <c r="F24" s="65">
        <f t="shared" si="3"/>
        <v>2244.1763499428325</v>
      </c>
      <c r="G24" s="65">
        <f t="shared" si="4"/>
        <v>-176193.26255740877</v>
      </c>
    </row>
    <row r="25" spans="1:7" x14ac:dyDescent="0.25">
      <c r="A25">
        <v>35.732417583333302</v>
      </c>
      <c r="B25">
        <v>0.43590093474288899</v>
      </c>
      <c r="C25" s="65">
        <f t="shared" si="0"/>
        <v>15.575794225198228</v>
      </c>
      <c r="D25" s="65">
        <f t="shared" si="1"/>
        <v>-77.316124716474562</v>
      </c>
      <c r="E25" s="65">
        <f t="shared" si="2"/>
        <v>5977.7831411734487</v>
      </c>
      <c r="F25" s="65">
        <f t="shared" si="3"/>
        <v>2605.7212589277892</v>
      </c>
      <c r="G25" s="65">
        <f t="shared" si="4"/>
        <v>-201464.26983163005</v>
      </c>
    </row>
    <row r="26" spans="1:7" x14ac:dyDescent="0.25">
      <c r="A26">
        <v>36.927619555555601</v>
      </c>
      <c r="B26">
        <v>0.51478000115850597</v>
      </c>
      <c r="C26" s="65">
        <f t="shared" si="0"/>
        <v>19.009600037589781</v>
      </c>
      <c r="D26" s="65">
        <f t="shared" si="1"/>
        <v>-76.120922744252255</v>
      </c>
      <c r="E26" s="65">
        <f t="shared" si="2"/>
        <v>5794.3948794364205</v>
      </c>
      <c r="F26" s="65">
        <f t="shared" si="3"/>
        <v>2982.8386027491215</v>
      </c>
      <c r="G26" s="65">
        <f t="shared" si="4"/>
        <v>-227056.42683843922</v>
      </c>
    </row>
    <row r="27" spans="1:7" x14ac:dyDescent="0.25">
      <c r="A27">
        <v>38.122821527777802</v>
      </c>
      <c r="B27">
        <v>0.59118539247184299</v>
      </c>
      <c r="C27" s="65">
        <f t="shared" si="0"/>
        <v>22.537655207033346</v>
      </c>
      <c r="D27" s="65">
        <f t="shared" si="1"/>
        <v>-74.925720772030061</v>
      </c>
      <c r="E27" s="65">
        <f t="shared" si="2"/>
        <v>5613.8636332082169</v>
      </c>
      <c r="F27" s="65">
        <f t="shared" si="3"/>
        <v>3318.8341752816059</v>
      </c>
      <c r="G27" s="65">
        <f t="shared" si="4"/>
        <v>-248666.04270582026</v>
      </c>
    </row>
    <row r="28" spans="1:7" x14ac:dyDescent="0.25">
      <c r="A28">
        <v>39.318023500000002</v>
      </c>
      <c r="B28">
        <v>0.68650162469667797</v>
      </c>
      <c r="C28" s="65">
        <f t="shared" si="0"/>
        <v>26.991887012612167</v>
      </c>
      <c r="D28" s="65">
        <f t="shared" si="1"/>
        <v>-73.730518799807868</v>
      </c>
      <c r="E28" s="65">
        <f t="shared" si="2"/>
        <v>5436.1894024888215</v>
      </c>
      <c r="F28" s="65">
        <f t="shared" si="3"/>
        <v>3731.9528569674389</v>
      </c>
      <c r="G28" s="65">
        <f t="shared" si="4"/>
        <v>-275158.82028063445</v>
      </c>
    </row>
    <row r="29" spans="1:7" x14ac:dyDescent="0.25">
      <c r="A29">
        <v>40.513225472222203</v>
      </c>
      <c r="B29">
        <v>0.79058169873500905</v>
      </c>
      <c r="C29" s="65">
        <f t="shared" si="0"/>
        <v>32.029014615063872</v>
      </c>
      <c r="D29" s="65">
        <f t="shared" si="1"/>
        <v>-72.53531682758566</v>
      </c>
      <c r="E29" s="65">
        <f t="shared" si="2"/>
        <v>5261.3721872782316</v>
      </c>
      <c r="F29" s="65">
        <f t="shared" si="3"/>
        <v>4159.5445614955543</v>
      </c>
      <c r="G29" s="65">
        <f t="shared" si="4"/>
        <v>-301713.8826265409</v>
      </c>
    </row>
    <row r="30" spans="1:7" x14ac:dyDescent="0.25">
      <c r="A30">
        <v>41.708427444444403</v>
      </c>
      <c r="B30">
        <v>0.90342561457553205</v>
      </c>
      <c r="C30" s="65">
        <f t="shared" si="0"/>
        <v>37.680461696976174</v>
      </c>
      <c r="D30" s="65">
        <f t="shared" si="1"/>
        <v>-71.340114855363453</v>
      </c>
      <c r="E30" s="65">
        <f t="shared" si="2"/>
        <v>5089.4119875764491</v>
      </c>
      <c r="F30" s="65">
        <f t="shared" si="3"/>
        <v>4597.9051527043339</v>
      </c>
      <c r="G30" s="65">
        <f t="shared" si="4"/>
        <v>-328015.08168799459</v>
      </c>
    </row>
    <row r="31" spans="1:7" x14ac:dyDescent="0.25">
      <c r="A31">
        <v>42.903629416666703</v>
      </c>
      <c r="B31">
        <v>1.0250333722349501</v>
      </c>
      <c r="C31" s="65">
        <f t="shared" si="0"/>
        <v>43.977651942084471</v>
      </c>
      <c r="D31" s="65">
        <f t="shared" si="1"/>
        <v>-70.14491288314116</v>
      </c>
      <c r="E31" s="65">
        <f t="shared" si="2"/>
        <v>4920.3088033834629</v>
      </c>
      <c r="F31" s="65">
        <f t="shared" si="3"/>
        <v>5043.4807251694629</v>
      </c>
      <c r="G31" s="65">
        <f t="shared" si="4"/>
        <v>-353774.51609481359</v>
      </c>
    </row>
    <row r="32" spans="1:7" x14ac:dyDescent="0.25">
      <c r="A32">
        <v>44.098831388888897</v>
      </c>
      <c r="B32">
        <v>1.1554049717173001</v>
      </c>
      <c r="C32" s="65">
        <f t="shared" si="0"/>
        <v>50.952009033645162</v>
      </c>
      <c r="D32" s="65">
        <f t="shared" si="1"/>
        <v>-68.949710910918967</v>
      </c>
      <c r="E32" s="65">
        <f t="shared" si="2"/>
        <v>4754.0626346992976</v>
      </c>
      <c r="F32" s="65">
        <f t="shared" si="3"/>
        <v>5492.8676039870152</v>
      </c>
      <c r="G32" s="65">
        <f t="shared" si="4"/>
        <v>-378731.63336685684</v>
      </c>
    </row>
    <row r="33" spans="1:7" x14ac:dyDescent="0.25">
      <c r="A33">
        <v>45.294033361111097</v>
      </c>
      <c r="B33">
        <v>1.2945404130051701</v>
      </c>
      <c r="C33" s="65">
        <f t="shared" si="0"/>
        <v>58.634956653962711</v>
      </c>
      <c r="D33" s="65">
        <f t="shared" si="1"/>
        <v>-67.754508938696773</v>
      </c>
      <c r="E33" s="65">
        <f t="shared" si="2"/>
        <v>4590.6734815239406</v>
      </c>
      <c r="F33" s="65">
        <f t="shared" si="3"/>
        <v>5942.8123447438838</v>
      </c>
      <c r="G33" s="65">
        <f t="shared" si="4"/>
        <v>-402652.33213294699</v>
      </c>
    </row>
    <row r="34" spans="1:7" x14ac:dyDescent="0.25">
      <c r="A34">
        <v>46.489235333333298</v>
      </c>
      <c r="B34">
        <v>1.44202613436956</v>
      </c>
      <c r="C34" s="65">
        <f t="shared" si="0"/>
        <v>67.03869231752337</v>
      </c>
      <c r="D34" s="65">
        <f t="shared" si="1"/>
        <v>-66.559306966474566</v>
      </c>
      <c r="E34" s="65">
        <f t="shared" si="2"/>
        <v>4430.14134385739</v>
      </c>
      <c r="F34" s="65">
        <f t="shared" si="3"/>
        <v>6388.3795967934393</v>
      </c>
      <c r="G34" s="65">
        <f t="shared" si="4"/>
        <v>-425206.11860133754</v>
      </c>
    </row>
    <row r="35" spans="1:7" x14ac:dyDescent="0.25">
      <c r="A35">
        <v>47.684437305555598</v>
      </c>
      <c r="B35">
        <v>1.5987998744865399</v>
      </c>
      <c r="C35" s="65">
        <f t="shared" si="0"/>
        <v>76.237872379083569</v>
      </c>
      <c r="D35" s="65">
        <f t="shared" si="1"/>
        <v>-65.364104994252273</v>
      </c>
      <c r="E35" s="65">
        <f t="shared" si="2"/>
        <v>4272.4662216996348</v>
      </c>
      <c r="F35" s="65">
        <f t="shared" si="3"/>
        <v>6830.818459001358</v>
      </c>
      <c r="G35" s="65">
        <f t="shared" si="4"/>
        <v>-446490.33495084126</v>
      </c>
    </row>
    <row r="36" spans="1:7" x14ac:dyDescent="0.25">
      <c r="A36">
        <v>48.879639277777798</v>
      </c>
      <c r="B36">
        <v>1.7644129350458699</v>
      </c>
      <c r="C36" s="65">
        <f t="shared" si="0"/>
        <v>86.243867802087308</v>
      </c>
      <c r="D36" s="65">
        <f t="shared" si="1"/>
        <v>-64.168903022030065</v>
      </c>
      <c r="E36" s="65">
        <f t="shared" si="2"/>
        <v>4117.6481150506988</v>
      </c>
      <c r="F36" s="65">
        <f t="shared" si="3"/>
        <v>7265.2315961626973</v>
      </c>
      <c r="G36" s="65">
        <f t="shared" si="4"/>
        <v>-466201.94172675285</v>
      </c>
    </row>
    <row r="37" spans="1:7" x14ac:dyDescent="0.25">
      <c r="A37">
        <v>50.074841249999999</v>
      </c>
      <c r="B37">
        <v>1.93886531600891</v>
      </c>
      <c r="C37" s="65">
        <f t="shared" si="0"/>
        <v>97.08837290427725</v>
      </c>
      <c r="D37" s="65">
        <f t="shared" si="1"/>
        <v>-62.973701049807865</v>
      </c>
      <c r="E37" s="65">
        <f t="shared" si="2"/>
        <v>3965.687023910572</v>
      </c>
      <c r="F37" s="65">
        <f t="shared" si="3"/>
        <v>7688.9330248068045</v>
      </c>
      <c r="G37" s="65">
        <f t="shared" si="4"/>
        <v>-484200.5696961786</v>
      </c>
    </row>
    <row r="38" spans="1:7" x14ac:dyDescent="0.25">
      <c r="A38">
        <v>51.270043222222199</v>
      </c>
      <c r="B38">
        <v>2.1221570174150401</v>
      </c>
      <c r="C38" s="65">
        <f t="shared" si="0"/>
        <v>108.80308200721126</v>
      </c>
      <c r="D38" s="65">
        <f t="shared" si="1"/>
        <v>-61.778499077585664</v>
      </c>
      <c r="E38" s="65">
        <f t="shared" si="2"/>
        <v>3816.5829482792528</v>
      </c>
      <c r="F38" s="65">
        <f t="shared" si="3"/>
        <v>8099.3882862373994</v>
      </c>
      <c r="G38" s="65">
        <f t="shared" si="4"/>
        <v>-500368.05177032528</v>
      </c>
    </row>
    <row r="39" spans="1:7" x14ac:dyDescent="0.25">
      <c r="A39">
        <v>52.4652451944444</v>
      </c>
      <c r="B39">
        <v>2.3142880392323599</v>
      </c>
      <c r="C39" s="65">
        <f t="shared" si="0"/>
        <v>121.41968942889572</v>
      </c>
      <c r="D39" s="65">
        <f t="shared" si="1"/>
        <v>-60.583297105363464</v>
      </c>
      <c r="E39" s="65">
        <f t="shared" si="2"/>
        <v>3670.335888156741</v>
      </c>
      <c r="F39" s="65">
        <f t="shared" si="3"/>
        <v>8494.2144459264273</v>
      </c>
      <c r="G39" s="65">
        <f t="shared" si="4"/>
        <v>-514607.51745423104</v>
      </c>
    </row>
    <row r="40" spans="1:7" x14ac:dyDescent="0.25">
      <c r="A40">
        <v>53.6604471666667</v>
      </c>
      <c r="B40">
        <v>2.5354447822219202</v>
      </c>
      <c r="C40" s="65">
        <f t="shared" si="0"/>
        <v>136.0531007804201</v>
      </c>
      <c r="D40" s="65">
        <f t="shared" si="1"/>
        <v>-59.388095133141164</v>
      </c>
      <c r="E40" s="65">
        <f t="shared" si="2"/>
        <v>3526.9458435430251</v>
      </c>
      <c r="F40" s="65">
        <f t="shared" si="3"/>
        <v>8942.3764361904523</v>
      </c>
      <c r="G40" s="65">
        <f t="shared" si="4"/>
        <v>-531070.70250883838</v>
      </c>
    </row>
    <row r="41" spans="1:7" x14ac:dyDescent="0.25">
      <c r="A41">
        <v>54.8556491388889</v>
      </c>
      <c r="B41">
        <v>2.7433218332983098</v>
      </c>
      <c r="C41" s="65">
        <f t="shared" si="0"/>
        <v>150.48669996246554</v>
      </c>
      <c r="D41" s="65">
        <f t="shared" si="1"/>
        <v>-58.192893160918963</v>
      </c>
      <c r="E41" s="65">
        <f t="shared" si="2"/>
        <v>3386.4128144381289</v>
      </c>
      <c r="F41" s="65">
        <f t="shared" si="3"/>
        <v>9290.0202104092969</v>
      </c>
      <c r="G41" s="65">
        <f t="shared" si="4"/>
        <v>-540613.15356712614</v>
      </c>
    </row>
    <row r="42" spans="1:7" x14ac:dyDescent="0.25">
      <c r="A42">
        <v>56.050851111111101</v>
      </c>
      <c r="B42">
        <v>2.95664149350418</v>
      </c>
      <c r="C42" s="65">
        <f t="shared" si="0"/>
        <v>165.72227214133596</v>
      </c>
      <c r="D42" s="65">
        <f t="shared" si="1"/>
        <v>-56.997691188696763</v>
      </c>
      <c r="E42" s="65">
        <f t="shared" si="2"/>
        <v>3248.7368008420408</v>
      </c>
      <c r="F42" s="65">
        <f t="shared" si="3"/>
        <v>9605.3500268436037</v>
      </c>
      <c r="G42" s="65">
        <f t="shared" si="4"/>
        <v>-547482.77458937187</v>
      </c>
    </row>
    <row r="43" spans="1:7" x14ac:dyDescent="0.25">
      <c r="A43">
        <v>57.246053083333301</v>
      </c>
      <c r="B43">
        <v>3.1754037628473801</v>
      </c>
      <c r="C43" s="65">
        <f t="shared" si="0"/>
        <v>181.77933236897744</v>
      </c>
      <c r="D43" s="65">
        <f t="shared" si="1"/>
        <v>-55.802489216474562</v>
      </c>
      <c r="E43" s="65">
        <f t="shared" si="2"/>
        <v>3113.91780275476</v>
      </c>
      <c r="F43" s="65">
        <f t="shared" si="3"/>
        <v>9887.9463080649111</v>
      </c>
      <c r="G43" s="65">
        <f t="shared" si="4"/>
        <v>-551772.0172288717</v>
      </c>
    </row>
    <row r="44" spans="1:7" x14ac:dyDescent="0.25">
      <c r="A44">
        <v>58.441255055555501</v>
      </c>
      <c r="B44">
        <v>3.39960864132687</v>
      </c>
      <c r="C44" s="65">
        <f t="shared" si="0"/>
        <v>198.67739569685412</v>
      </c>
      <c r="D44" s="65">
        <f t="shared" si="1"/>
        <v>-54.607287244252362</v>
      </c>
      <c r="E44" s="65">
        <f t="shared" si="2"/>
        <v>2981.9558201762866</v>
      </c>
      <c r="F44" s="65">
        <f t="shared" si="3"/>
        <v>10137.482774326258</v>
      </c>
      <c r="G44" s="65">
        <f t="shared" si="4"/>
        <v>-553580.43379129434</v>
      </c>
    </row>
    <row r="45" spans="1:7" x14ac:dyDescent="0.25">
      <c r="A45">
        <v>59.636457027777801</v>
      </c>
      <c r="B45">
        <v>3.6292561289382101</v>
      </c>
      <c r="C45" s="65">
        <f t="shared" si="0"/>
        <v>216.43597717622279</v>
      </c>
      <c r="D45" s="65">
        <f t="shared" si="1"/>
        <v>-53.412085272030062</v>
      </c>
      <c r="E45" s="65">
        <f t="shared" si="2"/>
        <v>2852.8508531066104</v>
      </c>
      <c r="F45" s="65">
        <f t="shared" si="3"/>
        <v>10353.726443583768</v>
      </c>
      <c r="G45" s="65">
        <f t="shared" si="4"/>
        <v>-553014.11968796875</v>
      </c>
    </row>
    <row r="46" spans="1:7" x14ac:dyDescent="0.25">
      <c r="A46">
        <v>60.831659000000002</v>
      </c>
      <c r="B46">
        <v>3.8643462256883598</v>
      </c>
      <c r="C46" s="65">
        <f t="shared" si="0"/>
        <v>235.07459185901135</v>
      </c>
      <c r="D46" s="65">
        <f t="shared" si="1"/>
        <v>-52.216883299807861</v>
      </c>
      <c r="E46" s="65">
        <f t="shared" si="2"/>
        <v>2726.602901545753</v>
      </c>
      <c r="F46" s="65">
        <f t="shared" si="3"/>
        <v>10536.53763153926</v>
      </c>
      <c r="G46" s="65">
        <f t="shared" si="4"/>
        <v>-550185.15589011949</v>
      </c>
    </row>
    <row r="47" spans="1:7" x14ac:dyDescent="0.25">
      <c r="A47">
        <v>62.026860972222202</v>
      </c>
      <c r="B47">
        <v>4.1489186884281004</v>
      </c>
      <c r="C47" s="65">
        <f t="shared" si="0"/>
        <v>257.34440267218429</v>
      </c>
      <c r="D47" s="65">
        <f t="shared" si="1"/>
        <v>-51.021681327585661</v>
      </c>
      <c r="E47" s="65">
        <f t="shared" si="2"/>
        <v>2603.2119654937032</v>
      </c>
      <c r="F47" s="65">
        <f t="shared" si="3"/>
        <v>10800.514773576473</v>
      </c>
      <c r="G47" s="65">
        <f t="shared" si="4"/>
        <v>-551060.42295129981</v>
      </c>
    </row>
    <row r="48" spans="1:7" x14ac:dyDescent="0.25">
      <c r="A48">
        <v>63.222062944444403</v>
      </c>
      <c r="B48">
        <v>4.3899006234936504</v>
      </c>
      <c r="C48" s="65">
        <f t="shared" si="0"/>
        <v>277.53857353837128</v>
      </c>
      <c r="D48" s="65">
        <f t="shared" si="1"/>
        <v>-49.82647935536346</v>
      </c>
      <c r="E48" s="65">
        <f t="shared" si="2"/>
        <v>2482.6780449504613</v>
      </c>
      <c r="F48" s="65">
        <f t="shared" si="3"/>
        <v>10898.709897462028</v>
      </c>
      <c r="G48" s="65">
        <f t="shared" si="4"/>
        <v>-543044.34370598709</v>
      </c>
    </row>
    <row r="49" spans="1:7" x14ac:dyDescent="0.25">
      <c r="A49">
        <v>64.417264916666696</v>
      </c>
      <c r="B49">
        <v>4.6288991154600803</v>
      </c>
      <c r="C49" s="65">
        <f t="shared" si="0"/>
        <v>298.1810205931161</v>
      </c>
      <c r="D49" s="65">
        <f t="shared" si="1"/>
        <v>-48.631277383141168</v>
      </c>
      <c r="E49" s="65">
        <f t="shared" si="2"/>
        <v>2365.0011399160176</v>
      </c>
      <c r="F49" s="65">
        <f t="shared" si="3"/>
        <v>10947.351684619336</v>
      </c>
      <c r="G49" s="65">
        <f t="shared" si="4"/>
        <v>-532383.69638552063</v>
      </c>
    </row>
    <row r="50" spans="1:7" x14ac:dyDescent="0.25">
      <c r="A50">
        <v>65.612466888888903</v>
      </c>
      <c r="B50">
        <v>4.8659141643263899</v>
      </c>
      <c r="C50" s="65">
        <f t="shared" si="0"/>
        <v>319.2646319910408</v>
      </c>
      <c r="D50" s="65">
        <f t="shared" si="1"/>
        <v>-47.43607541091896</v>
      </c>
      <c r="E50" s="65">
        <f t="shared" si="2"/>
        <v>2250.1812503903902</v>
      </c>
      <c r="F50" s="65">
        <f t="shared" si="3"/>
        <v>10949.188818576267</v>
      </c>
      <c r="G50" s="65">
        <f t="shared" si="4"/>
        <v>-519386.54648637451</v>
      </c>
    </row>
    <row r="51" spans="1:7" x14ac:dyDescent="0.25">
      <c r="A51">
        <v>66.807668861111097</v>
      </c>
      <c r="B51">
        <v>5.10094577009309</v>
      </c>
      <c r="C51" s="65">
        <f t="shared" si="0"/>
        <v>340.78229588686452</v>
      </c>
      <c r="D51" s="65">
        <f t="shared" si="1"/>
        <v>-46.240873438696767</v>
      </c>
      <c r="E51" s="65">
        <f t="shared" si="2"/>
        <v>2138.218376373572</v>
      </c>
      <c r="F51" s="65">
        <f t="shared" si="3"/>
        <v>10906.935982498087</v>
      </c>
      <c r="G51" s="65">
        <f t="shared" si="4"/>
        <v>-504346.24637066183</v>
      </c>
    </row>
    <row r="52" spans="1:7" x14ac:dyDescent="0.25">
      <c r="A52">
        <v>68.002870833333304</v>
      </c>
      <c r="B52">
        <v>5.3339939327599604</v>
      </c>
      <c r="C52" s="65">
        <f t="shared" si="0"/>
        <v>362.7269004352591</v>
      </c>
      <c r="D52" s="65">
        <f t="shared" si="1"/>
        <v>-45.045671466474559</v>
      </c>
      <c r="E52" s="65">
        <f t="shared" si="2"/>
        <v>2029.1125178655602</v>
      </c>
      <c r="F52" s="65">
        <f t="shared" si="3"/>
        <v>10823.273859182185</v>
      </c>
      <c r="G52" s="65">
        <f t="shared" si="4"/>
        <v>-487541.63845240296</v>
      </c>
    </row>
    <row r="53" spans="1:7" x14ac:dyDescent="0.25">
      <c r="A53">
        <v>69.198072805555597</v>
      </c>
      <c r="B53">
        <v>5.5650586523271004</v>
      </c>
      <c r="C53" s="65">
        <f t="shared" si="0"/>
        <v>385.09133379091782</v>
      </c>
      <c r="D53" s="65">
        <f t="shared" si="1"/>
        <v>-43.850469494252266</v>
      </c>
      <c r="E53" s="65">
        <f t="shared" si="2"/>
        <v>1922.8636748663487</v>
      </c>
      <c r="F53" s="65">
        <f t="shared" si="3"/>
        <v>10700.849131060459</v>
      </c>
      <c r="G53" s="65">
        <f t="shared" si="4"/>
        <v>-469237.2583841625</v>
      </c>
    </row>
    <row r="54" spans="1:7" x14ac:dyDescent="0.25">
      <c r="A54">
        <v>70.393274777777805</v>
      </c>
      <c r="B54">
        <v>5.8008539941626198</v>
      </c>
      <c r="C54" s="65">
        <f t="shared" si="0"/>
        <v>408.3411091568592</v>
      </c>
      <c r="D54" s="65">
        <f t="shared" si="1"/>
        <v>-42.655267522030059</v>
      </c>
      <c r="E54" s="65">
        <f t="shared" si="2"/>
        <v>1819.4718473759524</v>
      </c>
      <c r="F54" s="65">
        <f t="shared" si="3"/>
        <v>10554.490533117234</v>
      </c>
      <c r="G54" s="65">
        <f t="shared" si="4"/>
        <v>-450204.61724884924</v>
      </c>
    </row>
    <row r="55" spans="1:7" x14ac:dyDescent="0.25">
      <c r="A55">
        <v>71.588476749999998</v>
      </c>
      <c r="B55">
        <v>6.0270699982930802</v>
      </c>
      <c r="C55" s="65">
        <f t="shared" si="0"/>
        <v>431.46876044342667</v>
      </c>
      <c r="D55" s="65">
        <f t="shared" si="1"/>
        <v>-41.460065549807865</v>
      </c>
      <c r="E55" s="65">
        <f t="shared" si="2"/>
        <v>1718.937035394365</v>
      </c>
      <c r="F55" s="65">
        <f t="shared" si="3"/>
        <v>10360.153834980229</v>
      </c>
      <c r="G55" s="65">
        <f t="shared" si="4"/>
        <v>-429532.65710437362</v>
      </c>
    </row>
    <row r="56" spans="1:7" x14ac:dyDescent="0.25">
      <c r="A56">
        <v>72.783678722222206</v>
      </c>
      <c r="B56">
        <v>6.25016597941746</v>
      </c>
      <c r="C56" s="65">
        <f t="shared" si="0"/>
        <v>454.91007260648371</v>
      </c>
      <c r="D56" s="65">
        <f t="shared" si="1"/>
        <v>-40.264863577585658</v>
      </c>
      <c r="E56" s="65">
        <f t="shared" si="2"/>
        <v>1621.259238921584</v>
      </c>
      <c r="F56" s="65">
        <f t="shared" si="3"/>
        <v>10133.139338923927</v>
      </c>
      <c r="G56" s="65">
        <f t="shared" si="4"/>
        <v>-408009.47309443844</v>
      </c>
    </row>
    <row r="57" spans="1:7" x14ac:dyDescent="0.25">
      <c r="A57">
        <v>73.978880694444399</v>
      </c>
      <c r="B57">
        <v>6.4701419375364404</v>
      </c>
      <c r="C57" s="65">
        <f t="shared" si="0"/>
        <v>478.65385847312967</v>
      </c>
      <c r="D57" s="65">
        <f t="shared" si="1"/>
        <v>-39.069661605363464</v>
      </c>
      <c r="E57" s="65">
        <f t="shared" si="2"/>
        <v>1526.4384579576119</v>
      </c>
      <c r="F57" s="65">
        <f t="shared" si="3"/>
        <v>9876.2734818999998</v>
      </c>
      <c r="G57" s="65">
        <f t="shared" si="4"/>
        <v>-385862.66285985778</v>
      </c>
    </row>
    <row r="58" spans="1:7" x14ac:dyDescent="0.25">
      <c r="A58">
        <v>75.174082666666706</v>
      </c>
      <c r="B58">
        <v>6.6869978726486803</v>
      </c>
      <c r="C58" s="65">
        <f t="shared" si="0"/>
        <v>502.68893087031631</v>
      </c>
      <c r="D58" s="65">
        <f t="shared" si="1"/>
        <v>-37.874459633141157</v>
      </c>
      <c r="E58" s="65">
        <f t="shared" si="2"/>
        <v>1434.474692502439</v>
      </c>
      <c r="F58" s="65">
        <f t="shared" si="3"/>
        <v>9592.3292171321791</v>
      </c>
      <c r="G58" s="65">
        <f t="shared" si="4"/>
        <v>-363304.28572207323</v>
      </c>
    </row>
    <row r="59" spans="1:7" x14ac:dyDescent="0.25">
      <c r="A59">
        <v>76.3692846388889</v>
      </c>
      <c r="B59">
        <v>6.9007337847556096</v>
      </c>
      <c r="C59" s="65">
        <f t="shared" si="0"/>
        <v>527.00410262519824</v>
      </c>
      <c r="D59" s="65">
        <f t="shared" si="1"/>
        <v>-36.679257660918964</v>
      </c>
      <c r="E59" s="65">
        <f t="shared" si="2"/>
        <v>1345.3679425560824</v>
      </c>
      <c r="F59" s="65">
        <f t="shared" si="3"/>
        <v>9284.0260141239014</v>
      </c>
      <c r="G59" s="65">
        <f t="shared" si="4"/>
        <v>-340531.18230272504</v>
      </c>
    </row>
    <row r="60" spans="1:7" x14ac:dyDescent="0.25">
      <c r="A60">
        <v>77.564486611111107</v>
      </c>
      <c r="B60">
        <v>7.1113496738574096</v>
      </c>
      <c r="C60" s="65">
        <f t="shared" si="0"/>
        <v>551.58818656484243</v>
      </c>
      <c r="D60" s="65">
        <f t="shared" si="1"/>
        <v>-35.484055688696756</v>
      </c>
      <c r="E60" s="65">
        <f t="shared" si="2"/>
        <v>1259.1182081185327</v>
      </c>
      <c r="F60" s="65">
        <f t="shared" si="3"/>
        <v>8954.0298586516528</v>
      </c>
      <c r="G60" s="65">
        <f t="shared" si="4"/>
        <v>-317725.29414264881</v>
      </c>
    </row>
    <row r="61" spans="1:7" x14ac:dyDescent="0.25">
      <c r="A61">
        <v>78.7596885833333</v>
      </c>
      <c r="B61">
        <v>7.3720058871280303</v>
      </c>
      <c r="C61" s="65">
        <f t="shared" si="0"/>
        <v>580.61688790470339</v>
      </c>
      <c r="D61" s="65">
        <f t="shared" si="1"/>
        <v>-34.288853716474563</v>
      </c>
      <c r="E61" s="65">
        <f t="shared" si="2"/>
        <v>1175.7254891897915</v>
      </c>
      <c r="F61" s="65">
        <f t="shared" si="3"/>
        <v>8667.4552279536256</v>
      </c>
      <c r="G61" s="65">
        <f t="shared" si="4"/>
        <v>-297197.10440539458</v>
      </c>
    </row>
    <row r="62" spans="1:7" x14ac:dyDescent="0.25">
      <c r="A62">
        <v>79.954890555555494</v>
      </c>
      <c r="B62">
        <v>7.5684230144084301</v>
      </c>
      <c r="C62" s="65">
        <f t="shared" si="0"/>
        <v>605.13243379517348</v>
      </c>
      <c r="D62" s="65">
        <f t="shared" si="1"/>
        <v>-33.093651744252369</v>
      </c>
      <c r="E62" s="65">
        <f t="shared" si="2"/>
        <v>1095.189785769858</v>
      </c>
      <c r="F62" s="65">
        <f t="shared" si="3"/>
        <v>8288.8595797656308</v>
      </c>
      <c r="G62" s="65">
        <f t="shared" si="4"/>
        <v>-274308.63228977384</v>
      </c>
    </row>
    <row r="63" spans="1:7" x14ac:dyDescent="0.25">
      <c r="A63">
        <v>81.150092527777801</v>
      </c>
      <c r="B63">
        <v>7.7526690301169703</v>
      </c>
      <c r="C63" s="65">
        <f t="shared" si="0"/>
        <v>629.12980913122954</v>
      </c>
      <c r="D63" s="65">
        <f t="shared" si="1"/>
        <v>-31.898449772030062</v>
      </c>
      <c r="E63" s="65">
        <f t="shared" si="2"/>
        <v>1017.5110978587247</v>
      </c>
      <c r="F63" s="65">
        <f t="shared" si="3"/>
        <v>7888.4267761696528</v>
      </c>
      <c r="G63" s="65">
        <f t="shared" si="4"/>
        <v>-251628.5852999847</v>
      </c>
    </row>
    <row r="64" spans="1:7" x14ac:dyDescent="0.25">
      <c r="A64">
        <v>82.345294499999994</v>
      </c>
      <c r="B64">
        <v>7.9247439342525601</v>
      </c>
      <c r="C64" s="65">
        <f t="shared" si="0"/>
        <v>652.56537310311569</v>
      </c>
      <c r="D64" s="65">
        <f t="shared" si="1"/>
        <v>-30.703247799807869</v>
      </c>
      <c r="E64" s="65">
        <f t="shared" si="2"/>
        <v>942.68942545640675</v>
      </c>
      <c r="F64" s="65">
        <f t="shared" si="3"/>
        <v>7470.5723062696907</v>
      </c>
      <c r="G64" s="65">
        <f t="shared" si="4"/>
        <v>-229370.83272578049</v>
      </c>
    </row>
    <row r="65" spans="1:7" x14ac:dyDescent="0.25">
      <c r="A65">
        <v>83.540496472222202</v>
      </c>
      <c r="B65">
        <v>8.0846477268161099</v>
      </c>
      <c r="C65" s="65">
        <f t="shared" si="0"/>
        <v>675.39548490124048</v>
      </c>
      <c r="D65" s="65">
        <f t="shared" si="1"/>
        <v>-29.508045827585661</v>
      </c>
      <c r="E65" s="65">
        <f t="shared" si="2"/>
        <v>870.72476856289552</v>
      </c>
      <c r="F65" s="65">
        <f t="shared" si="3"/>
        <v>7039.5030208444969</v>
      </c>
      <c r="G65" s="65">
        <f t="shared" si="4"/>
        <v>-207721.97774250712</v>
      </c>
    </row>
    <row r="66" spans="1:7" x14ac:dyDescent="0.25">
      <c r="A66">
        <v>84.735698444444395</v>
      </c>
      <c r="B66">
        <v>8.2323804078075504</v>
      </c>
      <c r="C66" s="65">
        <f t="shared" si="0"/>
        <v>697.57650371593274</v>
      </c>
      <c r="D66" s="65">
        <f t="shared" si="1"/>
        <v>-28.312843855363468</v>
      </c>
      <c r="E66" s="65">
        <f t="shared" si="2"/>
        <v>801.61712717819285</v>
      </c>
      <c r="F66" s="65">
        <f t="shared" si="3"/>
        <v>6599.2171323447283</v>
      </c>
      <c r="G66" s="65">
        <f t="shared" si="4"/>
        <v>-186842.60423571576</v>
      </c>
    </row>
    <row r="67" spans="1:7" x14ac:dyDescent="0.25">
      <c r="A67">
        <v>85.930900416666702</v>
      </c>
      <c r="B67">
        <v>8.3679419772266108</v>
      </c>
      <c r="C67" s="65">
        <f t="shared" ref="C67:C130" si="5">B67*A67</f>
        <v>719.06478873750495</v>
      </c>
      <c r="D67" s="65">
        <f t="shared" ref="D67:D130" si="6">A67-C$206</f>
        <v>-27.117641883141161</v>
      </c>
      <c r="E67" s="65">
        <f t="shared" ref="E67:E130" si="7">D67^2</f>
        <v>735.36650130229168</v>
      </c>
      <c r="F67" s="65">
        <f t="shared" ref="F67:F130" si="8">B67*E67</f>
        <v>6153.5042148937137</v>
      </c>
      <c r="G67" s="65">
        <f t="shared" ref="G67:G130" si="9">F67*D67</f>
        <v>-166868.52362588744</v>
      </c>
    </row>
    <row r="68" spans="1:7" x14ac:dyDescent="0.25">
      <c r="A68">
        <v>87.126102388888896</v>
      </c>
      <c r="B68">
        <v>8.4833715109865704</v>
      </c>
      <c r="C68" s="65">
        <f t="shared" si="5"/>
        <v>739.12309486919901</v>
      </c>
      <c r="D68" s="65">
        <f t="shared" si="6"/>
        <v>-25.922439910918968</v>
      </c>
      <c r="E68" s="65">
        <f t="shared" si="7"/>
        <v>671.97289093520453</v>
      </c>
      <c r="F68" s="65">
        <f t="shared" si="8"/>
        <v>5700.5956791150002</v>
      </c>
      <c r="G68" s="65">
        <f t="shared" si="9"/>
        <v>-147773.34894830288</v>
      </c>
    </row>
    <row r="69" spans="1:7" x14ac:dyDescent="0.25">
      <c r="A69">
        <v>88.321304361111103</v>
      </c>
      <c r="B69">
        <v>8.5959331060892001</v>
      </c>
      <c r="C69" s="65">
        <f t="shared" si="5"/>
        <v>759.2040241306554</v>
      </c>
      <c r="D69" s="65">
        <f t="shared" si="6"/>
        <v>-24.72723793869676</v>
      </c>
      <c r="E69" s="65">
        <f t="shared" si="7"/>
        <v>611.43629607692435</v>
      </c>
      <c r="F69" s="65">
        <f t="shared" si="8"/>
        <v>5255.8654997121921</v>
      </c>
      <c r="G69" s="65">
        <f t="shared" si="9"/>
        <v>-129963.03678517073</v>
      </c>
    </row>
    <row r="70" spans="1:7" x14ac:dyDescent="0.25">
      <c r="A70">
        <v>89.516506333333297</v>
      </c>
      <c r="B70">
        <v>8.6976893866725398</v>
      </c>
      <c r="C70" s="65">
        <f t="shared" si="5"/>
        <v>778.58676706743825</v>
      </c>
      <c r="D70" s="65">
        <f t="shared" si="6"/>
        <v>-23.532035966474567</v>
      </c>
      <c r="E70" s="65">
        <f t="shared" si="7"/>
        <v>553.75671672745261</v>
      </c>
      <c r="F70" s="65">
        <f t="shared" si="8"/>
        <v>4816.4039178789963</v>
      </c>
      <c r="G70" s="65">
        <f t="shared" si="9"/>
        <v>-113339.79022459756</v>
      </c>
    </row>
    <row r="71" spans="1:7" x14ac:dyDescent="0.25">
      <c r="A71">
        <v>90.711708305555504</v>
      </c>
      <c r="B71">
        <v>8.7886403527371204</v>
      </c>
      <c r="C71" s="65">
        <f t="shared" si="5"/>
        <v>797.23258007992411</v>
      </c>
      <c r="D71" s="65">
        <f t="shared" si="6"/>
        <v>-22.336833994252359</v>
      </c>
      <c r="E71" s="65">
        <f t="shared" si="7"/>
        <v>498.93415288678779</v>
      </c>
      <c r="F71" s="65">
        <f t="shared" si="8"/>
        <v>4384.9528294195352</v>
      </c>
      <c r="G71" s="65">
        <f t="shared" si="9"/>
        <v>-97945.963423371344</v>
      </c>
    </row>
    <row r="72" spans="1:7" x14ac:dyDescent="0.25">
      <c r="A72">
        <v>91.906910277777797</v>
      </c>
      <c r="B72">
        <v>8.8687860042829101</v>
      </c>
      <c r="C72" s="65">
        <f t="shared" si="5"/>
        <v>815.10271956844088</v>
      </c>
      <c r="D72" s="65">
        <f t="shared" si="6"/>
        <v>-21.141632022030066</v>
      </c>
      <c r="E72" s="65">
        <f t="shared" si="7"/>
        <v>446.96860455492708</v>
      </c>
      <c r="F72" s="65">
        <f t="shared" si="8"/>
        <v>3964.0689044306</v>
      </c>
      <c r="G72" s="65">
        <f t="shared" si="9"/>
        <v>-83806.886087443621</v>
      </c>
    </row>
    <row r="73" spans="1:7" x14ac:dyDescent="0.25">
      <c r="A73">
        <v>93.102112250000005</v>
      </c>
      <c r="B73">
        <v>8.9381263413097702</v>
      </c>
      <c r="C73" s="65">
        <f t="shared" si="5"/>
        <v>832.15844193330406</v>
      </c>
      <c r="D73" s="65">
        <f t="shared" si="6"/>
        <v>-19.946430049807859</v>
      </c>
      <c r="E73" s="65">
        <f t="shared" si="7"/>
        <v>397.86007173187795</v>
      </c>
      <c r="F73" s="65">
        <f t="shared" si="8"/>
        <v>3556.1235873020928</v>
      </c>
      <c r="G73" s="65">
        <f t="shared" si="9"/>
        <v>-70931.97038259299</v>
      </c>
    </row>
    <row r="74" spans="1:7" x14ac:dyDescent="0.25">
      <c r="A74">
        <v>94.297314222222198</v>
      </c>
      <c r="B74">
        <v>8.9966613638177808</v>
      </c>
      <c r="C74" s="65">
        <f t="shared" si="5"/>
        <v>848.36100357485134</v>
      </c>
      <c r="D74" s="65">
        <f t="shared" si="6"/>
        <v>-18.751228077585665</v>
      </c>
      <c r="E74" s="65">
        <f t="shared" si="7"/>
        <v>351.60855441763698</v>
      </c>
      <c r="F74" s="65">
        <f t="shared" si="8"/>
        <v>3163.3030967169761</v>
      </c>
      <c r="G74" s="65">
        <f t="shared" si="9"/>
        <v>-59315.817845073048</v>
      </c>
    </row>
    <row r="75" spans="1:7" x14ac:dyDescent="0.25">
      <c r="A75">
        <v>95.492516194444406</v>
      </c>
      <c r="B75">
        <v>9.0543203079655807</v>
      </c>
      <c r="C75" s="65">
        <f t="shared" si="5"/>
        <v>864.6198286380901</v>
      </c>
      <c r="D75" s="65">
        <f t="shared" si="6"/>
        <v>-17.556026105363458</v>
      </c>
      <c r="E75" s="65">
        <f t="shared" si="7"/>
        <v>308.2140526122032</v>
      </c>
      <c r="F75" s="65">
        <f t="shared" si="8"/>
        <v>2790.6687557670434</v>
      </c>
      <c r="G75" s="65">
        <f t="shared" si="9"/>
        <v>-48993.053527668373</v>
      </c>
    </row>
    <row r="76" spans="1:7" x14ac:dyDescent="0.25">
      <c r="A76">
        <v>96.687718166666599</v>
      </c>
      <c r="B76">
        <v>9.0893766431035896</v>
      </c>
      <c r="C76" s="65">
        <f t="shared" si="5"/>
        <v>878.83108717908203</v>
      </c>
      <c r="D76" s="65">
        <f t="shared" si="6"/>
        <v>-16.360824133141264</v>
      </c>
      <c r="E76" s="65">
        <f t="shared" si="7"/>
        <v>267.67656631557759</v>
      </c>
      <c r="F76" s="65">
        <f t="shared" si="8"/>
        <v>2433.0131297749799</v>
      </c>
      <c r="G76" s="65">
        <f t="shared" si="9"/>
        <v>-39806.099929872049</v>
      </c>
    </row>
    <row r="77" spans="1:7" x14ac:dyDescent="0.25">
      <c r="A77">
        <v>97.882920138888906</v>
      </c>
      <c r="B77">
        <v>9.1119078639884901</v>
      </c>
      <c r="C77" s="65">
        <f t="shared" si="5"/>
        <v>891.90014976369912</v>
      </c>
      <c r="D77" s="65">
        <f t="shared" si="6"/>
        <v>-15.165622160918957</v>
      </c>
      <c r="E77" s="65">
        <f t="shared" si="7"/>
        <v>229.99609552775618</v>
      </c>
      <c r="F77" s="65">
        <f t="shared" si="8"/>
        <v>2095.7032315260094</v>
      </c>
      <c r="G77" s="65">
        <f t="shared" si="9"/>
        <v>-31782.643370740319</v>
      </c>
    </row>
    <row r="78" spans="1:7" x14ac:dyDescent="0.25">
      <c r="A78">
        <v>99.078122111111099</v>
      </c>
      <c r="B78">
        <v>9.1219139706201506</v>
      </c>
      <c r="C78" s="65">
        <f t="shared" si="5"/>
        <v>903.7821062681536</v>
      </c>
      <c r="D78" s="65">
        <f t="shared" si="6"/>
        <v>-13.970420188696764</v>
      </c>
      <c r="E78" s="65">
        <f t="shared" si="7"/>
        <v>195.17264024874612</v>
      </c>
      <c r="F78" s="65">
        <f t="shared" si="8"/>
        <v>1780.3480337678579</v>
      </c>
      <c r="G78" s="65">
        <f t="shared" si="9"/>
        <v>-24872.210113857069</v>
      </c>
    </row>
    <row r="79" spans="1:7" x14ac:dyDescent="0.25">
      <c r="A79">
        <v>100.27332408333299</v>
      </c>
      <c r="B79">
        <v>9.1193949629986104</v>
      </c>
      <c r="C79" s="65">
        <f t="shared" si="5"/>
        <v>914.4320465686742</v>
      </c>
      <c r="D79" s="65">
        <f t="shared" si="6"/>
        <v>-12.775218216474869</v>
      </c>
      <c r="E79" s="65">
        <f t="shared" si="7"/>
        <v>163.20620047855132</v>
      </c>
      <c r="F79" s="65">
        <f t="shared" si="8"/>
        <v>1488.3418025742424</v>
      </c>
      <c r="G79" s="65">
        <f t="shared" si="9"/>
        <v>-19013.891308587503</v>
      </c>
    </row>
    <row r="80" spans="1:7" x14ac:dyDescent="0.25">
      <c r="A80">
        <v>101.468526055555</v>
      </c>
      <c r="B80">
        <v>9.1043508411240008</v>
      </c>
      <c r="C80" s="65">
        <f t="shared" si="5"/>
        <v>923.80506054150476</v>
      </c>
      <c r="D80" s="65">
        <f t="shared" si="6"/>
        <v>-11.58001624425286</v>
      </c>
      <c r="E80" s="65">
        <f t="shared" si="7"/>
        <v>134.09677621716011</v>
      </c>
      <c r="F80" s="65">
        <f t="shared" si="8"/>
        <v>1220.8640973447186</v>
      </c>
      <c r="G80" s="65">
        <f t="shared" si="9"/>
        <v>-14137.626079276946</v>
      </c>
    </row>
    <row r="81" spans="1:7" x14ac:dyDescent="0.25">
      <c r="A81">
        <v>102.663728027777</v>
      </c>
      <c r="B81">
        <v>9.0767816049963699</v>
      </c>
      <c r="C81" s="65">
        <f t="shared" si="5"/>
        <v>931.85623806287651</v>
      </c>
      <c r="D81" s="65">
        <f t="shared" si="6"/>
        <v>-10.384814272030866</v>
      </c>
      <c r="E81" s="65">
        <f t="shared" si="7"/>
        <v>107.84436746457597</v>
      </c>
      <c r="F81" s="65">
        <f t="shared" si="8"/>
        <v>978.87977080493215</v>
      </c>
      <c r="G81" s="65">
        <f t="shared" si="9"/>
        <v>-10165.484614457362</v>
      </c>
    </row>
    <row r="82" spans="1:7" x14ac:dyDescent="0.25">
      <c r="A82">
        <v>103.85893</v>
      </c>
      <c r="B82">
        <v>8.9858195015643592</v>
      </c>
      <c r="C82" s="65">
        <f t="shared" si="5"/>
        <v>933.25759860560765</v>
      </c>
      <c r="D82" s="65">
        <f t="shared" si="6"/>
        <v>-9.1896122998078624</v>
      </c>
      <c r="E82" s="65">
        <f t="shared" si="7"/>
        <v>84.448974220779945</v>
      </c>
      <c r="F82" s="65">
        <f t="shared" si="8"/>
        <v>758.84323944019025</v>
      </c>
      <c r="G82" s="65">
        <f t="shared" si="9"/>
        <v>-6973.4751667856153</v>
      </c>
    </row>
    <row r="83" spans="1:7" x14ac:dyDescent="0.25">
      <c r="A83">
        <v>105.054131972222</v>
      </c>
      <c r="B83">
        <v>8.9438027842069108</v>
      </c>
      <c r="C83" s="65">
        <f t="shared" si="5"/>
        <v>939.58343802559932</v>
      </c>
      <c r="D83" s="65">
        <f t="shared" si="6"/>
        <v>-7.994410327585868</v>
      </c>
      <c r="E83" s="65">
        <f t="shared" si="7"/>
        <v>63.910596485811588</v>
      </c>
      <c r="F83" s="65">
        <f t="shared" si="8"/>
        <v>571.60377079012608</v>
      </c>
      <c r="G83" s="65">
        <f t="shared" si="9"/>
        <v>-4569.6350884916092</v>
      </c>
    </row>
    <row r="84" spans="1:7" x14ac:dyDescent="0.25">
      <c r="A84">
        <v>106.249333944444</v>
      </c>
      <c r="B84">
        <v>8.8981734068287999</v>
      </c>
      <c r="C84" s="65">
        <f t="shared" si="5"/>
        <v>945.42499779772413</v>
      </c>
      <c r="D84" s="65">
        <f t="shared" si="6"/>
        <v>-6.7992083553638594</v>
      </c>
      <c r="E84" s="65">
        <f t="shared" si="7"/>
        <v>46.229234259649715</v>
      </c>
      <c r="F84" s="65">
        <f t="shared" si="8"/>
        <v>411.35574290727396</v>
      </c>
      <c r="G84" s="65">
        <f t="shared" si="9"/>
        <v>-2796.8934042020446</v>
      </c>
    </row>
    <row r="85" spans="1:7" x14ac:dyDescent="0.25">
      <c r="A85">
        <v>107.444535916666</v>
      </c>
      <c r="B85">
        <v>8.8489313694300407</v>
      </c>
      <c r="C85" s="65">
        <f t="shared" si="5"/>
        <v>950.7693243468384</v>
      </c>
      <c r="D85" s="65">
        <f t="shared" si="6"/>
        <v>-5.6040063831418649</v>
      </c>
      <c r="E85" s="65">
        <f t="shared" si="7"/>
        <v>31.404887542294766</v>
      </c>
      <c r="F85" s="65">
        <f t="shared" si="8"/>
        <v>277.89969452643487</v>
      </c>
      <c r="G85" s="65">
        <f t="shared" si="9"/>
        <v>-1557.3516619993154</v>
      </c>
    </row>
    <row r="86" spans="1:7" x14ac:dyDescent="0.25">
      <c r="A86">
        <v>108.63973788888801</v>
      </c>
      <c r="B86">
        <v>8.79607667201069</v>
      </c>
      <c r="C86" s="65">
        <f t="shared" si="5"/>
        <v>955.60346409780368</v>
      </c>
      <c r="D86" s="65">
        <f t="shared" si="6"/>
        <v>-4.4088044109198563</v>
      </c>
      <c r="E86" s="65">
        <f t="shared" si="7"/>
        <v>19.437556333746382</v>
      </c>
      <c r="F86" s="65">
        <f t="shared" si="8"/>
        <v>170.97423582816018</v>
      </c>
      <c r="G86" s="65">
        <f t="shared" si="9"/>
        <v>-753.79196507284428</v>
      </c>
    </row>
    <row r="87" spans="1:7" x14ac:dyDescent="0.25">
      <c r="A87">
        <v>109.834939861111</v>
      </c>
      <c r="B87">
        <v>8.7396093145705596</v>
      </c>
      <c r="C87" s="65">
        <f t="shared" si="5"/>
        <v>959.91446347546287</v>
      </c>
      <c r="D87" s="65">
        <f t="shared" si="6"/>
        <v>-3.2136024386968671</v>
      </c>
      <c r="E87" s="65">
        <f t="shared" si="7"/>
        <v>10.327240633998452</v>
      </c>
      <c r="F87" s="65">
        <f t="shared" si="8"/>
        <v>90.25604843870444</v>
      </c>
      <c r="G87" s="65">
        <f t="shared" si="9"/>
        <v>-290.04705736976314</v>
      </c>
    </row>
    <row r="88" spans="1:7" x14ac:dyDescent="0.25">
      <c r="A88">
        <v>111.030141833333</v>
      </c>
      <c r="B88">
        <v>8.6795292971099105</v>
      </c>
      <c r="C88" s="65">
        <f t="shared" si="5"/>
        <v>963.68936890468251</v>
      </c>
      <c r="D88" s="65">
        <f t="shared" si="6"/>
        <v>-2.0184004664748585</v>
      </c>
      <c r="E88" s="65">
        <f t="shared" si="7"/>
        <v>4.0739404430659265</v>
      </c>
      <c r="F88" s="65">
        <f t="shared" si="8"/>
        <v>35.359885430271639</v>
      </c>
      <c r="G88" s="65">
        <f t="shared" si="9"/>
        <v>-71.370409246957834</v>
      </c>
    </row>
    <row r="89" spans="1:7" x14ac:dyDescent="0.25">
      <c r="A89">
        <v>112.225343805555</v>
      </c>
      <c r="B89">
        <v>8.6377967939245401</v>
      </c>
      <c r="C89" s="65">
        <f t="shared" si="5"/>
        <v>969.37971492070221</v>
      </c>
      <c r="D89" s="65">
        <f t="shared" si="6"/>
        <v>-0.82319849425286407</v>
      </c>
      <c r="E89" s="65">
        <f t="shared" si="7"/>
        <v>0.67765576094018265</v>
      </c>
      <c r="F89" s="65">
        <f t="shared" si="8"/>
        <v>5.8534527592336048</v>
      </c>
      <c r="G89" s="65">
        <f t="shared" si="9"/>
        <v>-4.8185534975813757</v>
      </c>
    </row>
    <row r="90" spans="1:7" x14ac:dyDescent="0.25">
      <c r="A90">
        <v>113.42054577777699</v>
      </c>
      <c r="B90">
        <v>8.5654483375233994</v>
      </c>
      <c r="C90" s="65">
        <f t="shared" si="5"/>
        <v>971.49782527325658</v>
      </c>
      <c r="D90" s="65">
        <f t="shared" si="6"/>
        <v>0.37200347796913036</v>
      </c>
      <c r="E90" s="65">
        <f t="shared" si="7"/>
        <v>0.13838658762112926</v>
      </c>
      <c r="F90" s="65">
        <f t="shared" si="8"/>
        <v>1.1853431668749379</v>
      </c>
      <c r="G90" s="65">
        <f t="shared" si="9"/>
        <v>0.44095178066442015</v>
      </c>
    </row>
    <row r="91" spans="1:7" x14ac:dyDescent="0.25">
      <c r="A91">
        <v>114.61574775</v>
      </c>
      <c r="B91">
        <v>8.4855872091529196</v>
      </c>
      <c r="C91" s="65">
        <f t="shared" si="5"/>
        <v>972.58192307489753</v>
      </c>
      <c r="D91" s="65">
        <f t="shared" si="6"/>
        <v>1.5672054501921338</v>
      </c>
      <c r="E91" s="65">
        <f t="shared" si="7"/>
        <v>2.4561329231119284</v>
      </c>
      <c r="F91" s="65">
        <f t="shared" si="8"/>
        <v>20.841730116337953</v>
      </c>
      <c r="G91" s="65">
        <f t="shared" si="9"/>
        <v>32.663273029758372</v>
      </c>
    </row>
    <row r="92" spans="1:7" x14ac:dyDescent="0.25">
      <c r="A92">
        <v>115.81094972222201</v>
      </c>
      <c r="B92">
        <v>8.3982134088131506</v>
      </c>
      <c r="C92" s="65">
        <f t="shared" si="5"/>
        <v>972.60507084455048</v>
      </c>
      <c r="D92" s="65">
        <f t="shared" si="6"/>
        <v>2.7624074224141424</v>
      </c>
      <c r="E92" s="65">
        <f t="shared" si="7"/>
        <v>7.6308947674087459</v>
      </c>
      <c r="F92" s="65">
        <f t="shared" si="8"/>
        <v>64.085882756894236</v>
      </c>
      <c r="G92" s="65">
        <f t="shared" si="9"/>
        <v>177.03131819960714</v>
      </c>
    </row>
    <row r="93" spans="1:7" x14ac:dyDescent="0.25">
      <c r="A93">
        <v>117.006151694444</v>
      </c>
      <c r="B93">
        <v>8.3033269365040301</v>
      </c>
      <c r="C93" s="65">
        <f t="shared" si="5"/>
        <v>971.54033110115358</v>
      </c>
      <c r="D93" s="65">
        <f t="shared" si="6"/>
        <v>3.9576093946361368</v>
      </c>
      <c r="E93" s="65">
        <f t="shared" si="7"/>
        <v>15.662672120512209</v>
      </c>
      <c r="F93" s="65">
        <f t="shared" si="8"/>
        <v>130.05228731587971</v>
      </c>
      <c r="G93" s="65">
        <f t="shared" si="9"/>
        <v>514.69615407524361</v>
      </c>
    </row>
    <row r="94" spans="1:7" x14ac:dyDescent="0.25">
      <c r="A94">
        <v>118.20135366666599</v>
      </c>
      <c r="B94">
        <v>8.2009277922255901</v>
      </c>
      <c r="C94" s="65">
        <f t="shared" si="5"/>
        <v>969.36076636364726</v>
      </c>
      <c r="D94" s="65">
        <f t="shared" si="6"/>
        <v>5.1528113668581312</v>
      </c>
      <c r="E94" s="65">
        <f t="shared" si="7"/>
        <v>26.551464982422363</v>
      </c>
      <c r="F94" s="65">
        <f t="shared" si="8"/>
        <v>217.74664709865209</v>
      </c>
      <c r="G94" s="65">
        <f t="shared" si="9"/>
        <v>1122.0073982651807</v>
      </c>
    </row>
    <row r="95" spans="1:7" x14ac:dyDescent="0.25">
      <c r="A95">
        <v>119.396555638888</v>
      </c>
      <c r="B95">
        <v>8.09101597597782</v>
      </c>
      <c r="C95" s="65">
        <f t="shared" si="5"/>
        <v>966.0394391509675</v>
      </c>
      <c r="D95" s="65">
        <f t="shared" si="6"/>
        <v>6.3480133390801399</v>
      </c>
      <c r="E95" s="65">
        <f t="shared" si="7"/>
        <v>40.297273353139389</v>
      </c>
      <c r="F95" s="65">
        <f t="shared" si="8"/>
        <v>326.04588248859608</v>
      </c>
      <c r="G95" s="65">
        <f t="shared" si="9"/>
        <v>2069.7436111897637</v>
      </c>
    </row>
    <row r="96" spans="1:7" x14ac:dyDescent="0.25">
      <c r="A96">
        <v>120.59175761111101</v>
      </c>
      <c r="B96">
        <v>7.9609155790932702</v>
      </c>
      <c r="C96" s="65">
        <f t="shared" si="5"/>
        <v>960.02080187653303</v>
      </c>
      <c r="D96" s="65">
        <f t="shared" si="6"/>
        <v>7.5432153113031433</v>
      </c>
      <c r="E96" s="65">
        <f t="shared" si="7"/>
        <v>56.900097232678178</v>
      </c>
      <c r="F96" s="65">
        <f t="shared" si="8"/>
        <v>452.97687051154958</v>
      </c>
      <c r="G96" s="65">
        <f t="shared" si="9"/>
        <v>3416.9020653089019</v>
      </c>
    </row>
    <row r="97" spans="1:7" x14ac:dyDescent="0.25">
      <c r="A97">
        <v>121.786959583333</v>
      </c>
      <c r="B97">
        <v>7.83917186693989</v>
      </c>
      <c r="C97" s="65">
        <f t="shared" si="5"/>
        <v>954.70890732580949</v>
      </c>
      <c r="D97" s="65">
        <f t="shared" si="6"/>
        <v>8.7384172835251377</v>
      </c>
      <c r="E97" s="65">
        <f t="shared" si="7"/>
        <v>76.359936621010846</v>
      </c>
      <c r="F97" s="65">
        <f t="shared" si="8"/>
        <v>598.59866692074127</v>
      </c>
      <c r="G97" s="65">
        <f t="shared" si="9"/>
        <v>5230.8049369153123</v>
      </c>
    </row>
    <row r="98" spans="1:7" x14ac:dyDescent="0.25">
      <c r="A98">
        <v>122.982161555555</v>
      </c>
      <c r="B98">
        <v>7.7122021493099702</v>
      </c>
      <c r="C98" s="65">
        <f t="shared" si="5"/>
        <v>948.46329067553722</v>
      </c>
      <c r="D98" s="65">
        <f t="shared" si="6"/>
        <v>9.9336192557471321</v>
      </c>
      <c r="E98" s="65">
        <f t="shared" si="7"/>
        <v>98.67679151815021</v>
      </c>
      <c r="F98" s="65">
        <f t="shared" si="8"/>
        <v>761.01536363328989</v>
      </c>
      <c r="G98" s="65">
        <f t="shared" si="9"/>
        <v>7559.6368701070542</v>
      </c>
    </row>
    <row r="99" spans="1:7" x14ac:dyDescent="0.25">
      <c r="A99">
        <v>124.177363527777</v>
      </c>
      <c r="B99">
        <v>7.5800064262035196</v>
      </c>
      <c r="C99" s="65">
        <f t="shared" si="5"/>
        <v>941.26521352956024</v>
      </c>
      <c r="D99" s="65">
        <f t="shared" si="6"/>
        <v>11.128821227969141</v>
      </c>
      <c r="E99" s="65">
        <f t="shared" si="7"/>
        <v>123.85066192409657</v>
      </c>
      <c r="F99" s="65">
        <f t="shared" si="8"/>
        <v>938.78881327421152</v>
      </c>
      <c r="G99" s="65">
        <f t="shared" si="9"/>
        <v>10447.612873746002</v>
      </c>
    </row>
    <row r="100" spans="1:7" x14ac:dyDescent="0.25">
      <c r="A100">
        <v>125.37256549999999</v>
      </c>
      <c r="B100">
        <v>7.4425846976205197</v>
      </c>
      <c r="C100" s="65">
        <f t="shared" si="5"/>
        <v>933.0959374917262</v>
      </c>
      <c r="D100" s="65">
        <f t="shared" si="6"/>
        <v>12.32402320019213</v>
      </c>
      <c r="E100" s="65">
        <f t="shared" si="7"/>
        <v>151.88154783887387</v>
      </c>
      <c r="F100" s="65">
        <f t="shared" si="8"/>
        <v>1130.3912837965215</v>
      </c>
      <c r="G100" s="65">
        <f t="shared" si="9"/>
        <v>13930.968406803297</v>
      </c>
    </row>
    <row r="101" spans="1:7" x14ac:dyDescent="0.25">
      <c r="A101">
        <v>126.567767472222</v>
      </c>
      <c r="B101">
        <v>7.2999369635609801</v>
      </c>
      <c r="C101" s="65">
        <f t="shared" si="5"/>
        <v>923.93672416586446</v>
      </c>
      <c r="D101" s="65">
        <f t="shared" si="6"/>
        <v>13.519225172414139</v>
      </c>
      <c r="E101" s="65">
        <f t="shared" si="7"/>
        <v>182.7694492624361</v>
      </c>
      <c r="F101" s="65">
        <f t="shared" si="8"/>
        <v>1334.2054584805403</v>
      </c>
      <c r="G101" s="65">
        <f t="shared" si="9"/>
        <v>18037.424019462469</v>
      </c>
    </row>
    <row r="102" spans="1:7" x14ac:dyDescent="0.25">
      <c r="A102">
        <v>127.762969444444</v>
      </c>
      <c r="B102">
        <v>7.1520632240249098</v>
      </c>
      <c r="C102" s="65">
        <f t="shared" si="5"/>
        <v>913.7688351558262</v>
      </c>
      <c r="D102" s="65">
        <f t="shared" si="6"/>
        <v>14.714427144636133</v>
      </c>
      <c r="E102" s="65">
        <f t="shared" si="7"/>
        <v>216.51436619480467</v>
      </c>
      <c r="F102" s="65">
        <f t="shared" si="8"/>
        <v>1548.5244359349247</v>
      </c>
      <c r="G102" s="65">
        <f t="shared" si="9"/>
        <v>22785.649994253214</v>
      </c>
    </row>
    <row r="103" spans="1:7" x14ac:dyDescent="0.25">
      <c r="A103">
        <v>128.958171416666</v>
      </c>
      <c r="B103">
        <v>6.9677411742436997</v>
      </c>
      <c r="C103" s="65">
        <f t="shared" si="5"/>
        <v>898.54716073508064</v>
      </c>
      <c r="D103" s="65">
        <f t="shared" si="6"/>
        <v>15.909629116858142</v>
      </c>
      <c r="E103" s="65">
        <f t="shared" si="7"/>
        <v>253.11629863598037</v>
      </c>
      <c r="F103" s="65">
        <f t="shared" si="8"/>
        <v>1763.6488558780848</v>
      </c>
      <c r="G103" s="65">
        <f t="shared" si="9"/>
        <v>28058.999189391525</v>
      </c>
    </row>
    <row r="104" spans="1:7" x14ac:dyDescent="0.25">
      <c r="A104">
        <v>130.15337338888801</v>
      </c>
      <c r="B104">
        <v>6.8180161307019196</v>
      </c>
      <c r="C104" s="65">
        <f t="shared" si="5"/>
        <v>887.38779923070842</v>
      </c>
      <c r="D104" s="65">
        <f t="shared" si="6"/>
        <v>17.10483108908015</v>
      </c>
      <c r="E104" s="65">
        <f t="shared" si="7"/>
        <v>292.57524658596282</v>
      </c>
      <c r="F104" s="65">
        <f t="shared" si="8"/>
        <v>1994.7827506671863</v>
      </c>
      <c r="G104" s="65">
        <f t="shared" si="9"/>
        <v>34120.422009572903</v>
      </c>
    </row>
    <row r="105" spans="1:7" x14ac:dyDescent="0.25">
      <c r="A105">
        <v>131.34857536111099</v>
      </c>
      <c r="B105">
        <v>6.6687988863152103</v>
      </c>
      <c r="C105" s="65">
        <f t="shared" si="5"/>
        <v>875.93723308726646</v>
      </c>
      <c r="D105" s="65">
        <f t="shared" si="6"/>
        <v>18.300033061303125</v>
      </c>
      <c r="E105" s="65">
        <f t="shared" si="7"/>
        <v>334.89121004478744</v>
      </c>
      <c r="F105" s="65">
        <f t="shared" si="8"/>
        <v>2233.3221285834315</v>
      </c>
      <c r="G105" s="65">
        <f t="shared" si="9"/>
        <v>40869.868789616667</v>
      </c>
    </row>
    <row r="106" spans="1:7" x14ac:dyDescent="0.25">
      <c r="A106">
        <v>132.543777333333</v>
      </c>
      <c r="B106">
        <v>6.5200894410835399</v>
      </c>
      <c r="C106" s="65">
        <f t="shared" si="5"/>
        <v>864.19728307239234</v>
      </c>
      <c r="D106" s="65">
        <f t="shared" si="6"/>
        <v>19.495235033525134</v>
      </c>
      <c r="E106" s="65">
        <f t="shared" si="7"/>
        <v>380.06418901238573</v>
      </c>
      <c r="F106" s="65">
        <f t="shared" si="8"/>
        <v>2478.0525057136351</v>
      </c>
      <c r="G106" s="65">
        <f t="shared" si="9"/>
        <v>48310.216024303205</v>
      </c>
    </row>
    <row r="107" spans="1:7" x14ac:dyDescent="0.25">
      <c r="A107">
        <v>133.73897930555501</v>
      </c>
      <c r="B107">
        <v>6.3718877950069404</v>
      </c>
      <c r="C107" s="65">
        <f t="shared" si="5"/>
        <v>852.16976995375171</v>
      </c>
      <c r="D107" s="65">
        <f t="shared" si="6"/>
        <v>20.690437005747143</v>
      </c>
      <c r="E107" s="65">
        <f t="shared" si="7"/>
        <v>428.0941834887908</v>
      </c>
      <c r="F107" s="65">
        <f t="shared" si="8"/>
        <v>2727.7681028856878</v>
      </c>
      <c r="G107" s="65">
        <f t="shared" si="9"/>
        <v>56438.714099042714</v>
      </c>
    </row>
    <row r="108" spans="1:7" x14ac:dyDescent="0.25">
      <c r="A108">
        <v>134.93418127777699</v>
      </c>
      <c r="B108">
        <v>6.2241939480853796</v>
      </c>
      <c r="C108" s="65">
        <f t="shared" si="5"/>
        <v>839.85651449899501</v>
      </c>
      <c r="D108" s="65">
        <f t="shared" si="6"/>
        <v>21.885638977969123</v>
      </c>
      <c r="E108" s="65">
        <f t="shared" si="7"/>
        <v>478.98119347400137</v>
      </c>
      <c r="F108" s="65">
        <f t="shared" si="8"/>
        <v>2981.2718456675916</v>
      </c>
      <c r="G108" s="65">
        <f t="shared" si="9"/>
        <v>65247.039309464591</v>
      </c>
    </row>
    <row r="109" spans="1:7" x14ac:dyDescent="0.25">
      <c r="A109">
        <v>136.12938324999999</v>
      </c>
      <c r="B109">
        <v>6.0739868984141303</v>
      </c>
      <c r="C109" s="65">
        <f t="shared" si="5"/>
        <v>826.84809034969589</v>
      </c>
      <c r="D109" s="65">
        <f t="shared" si="6"/>
        <v>23.080840950192126</v>
      </c>
      <c r="E109" s="65">
        <f t="shared" si="7"/>
        <v>532.72521896806575</v>
      </c>
      <c r="F109" s="65">
        <f t="shared" si="8"/>
        <v>3235.7660004668301</v>
      </c>
      <c r="G109" s="65">
        <f t="shared" si="9"/>
        <v>74684.200408814198</v>
      </c>
    </row>
    <row r="110" spans="1:7" x14ac:dyDescent="0.25">
      <c r="A110">
        <v>137.324585222222</v>
      </c>
      <c r="B110">
        <v>5.9276155577131302</v>
      </c>
      <c r="C110" s="65">
        <f t="shared" si="5"/>
        <v>814.00734781974575</v>
      </c>
      <c r="D110" s="65">
        <f t="shared" si="6"/>
        <v>24.276042922414135</v>
      </c>
      <c r="E110" s="65">
        <f t="shared" si="7"/>
        <v>589.32625997089337</v>
      </c>
      <c r="F110" s="65">
        <f t="shared" si="8"/>
        <v>3493.2995071723603</v>
      </c>
      <c r="G110" s="65">
        <f t="shared" si="9"/>
        <v>84803.488776964368</v>
      </c>
    </row>
    <row r="111" spans="1:7" x14ac:dyDescent="0.25">
      <c r="A111">
        <v>138.51978719444401</v>
      </c>
      <c r="B111">
        <v>5.7822606064187996</v>
      </c>
      <c r="C111" s="65">
        <f t="shared" si="5"/>
        <v>800.95750870394886</v>
      </c>
      <c r="D111" s="65">
        <f t="shared" si="6"/>
        <v>25.471244894636143</v>
      </c>
      <c r="E111" s="65">
        <f t="shared" si="7"/>
        <v>648.78431648252774</v>
      </c>
      <c r="F111" s="65">
        <f t="shared" si="8"/>
        <v>3751.4399952592671</v>
      </c>
      <c r="G111" s="65">
        <f t="shared" si="9"/>
        <v>95553.846826781446</v>
      </c>
    </row>
    <row r="112" spans="1:7" x14ac:dyDescent="0.25">
      <c r="A112">
        <v>139.71498916666599</v>
      </c>
      <c r="B112">
        <v>5.63792204453111</v>
      </c>
      <c r="C112" s="65">
        <f t="shared" si="5"/>
        <v>787.70221737417137</v>
      </c>
      <c r="D112" s="65">
        <f t="shared" si="6"/>
        <v>26.666446866858124</v>
      </c>
      <c r="E112" s="65">
        <f t="shared" si="7"/>
        <v>711.09938850296749</v>
      </c>
      <c r="F112" s="65">
        <f t="shared" si="8"/>
        <v>4009.1229182934726</v>
      </c>
      <c r="G112" s="65">
        <f t="shared" si="9"/>
        <v>106909.06328337608</v>
      </c>
    </row>
    <row r="113" spans="1:7" x14ac:dyDescent="0.25">
      <c r="A113">
        <v>140.91019113888899</v>
      </c>
      <c r="B113">
        <v>5.4945998720500802</v>
      </c>
      <c r="C113" s="65">
        <f t="shared" si="5"/>
        <v>774.24511820229179</v>
      </c>
      <c r="D113" s="65">
        <f t="shared" si="6"/>
        <v>27.861648839081127</v>
      </c>
      <c r="E113" s="65">
        <f t="shared" si="7"/>
        <v>776.2714760322707</v>
      </c>
      <c r="F113" s="65">
        <f t="shared" si="8"/>
        <v>4265.3011528830411</v>
      </c>
      <c r="G113" s="65">
        <f t="shared" si="9"/>
        <v>118838.32291455517</v>
      </c>
    </row>
    <row r="114" spans="1:7" x14ac:dyDescent="0.25">
      <c r="A114">
        <v>142.105393111111</v>
      </c>
      <c r="B114">
        <v>5.3522940889757002</v>
      </c>
      <c r="C114" s="65">
        <f t="shared" si="5"/>
        <v>760.58985556016762</v>
      </c>
      <c r="D114" s="65">
        <f t="shared" si="6"/>
        <v>29.056850811303136</v>
      </c>
      <c r="E114" s="65">
        <f t="shared" si="7"/>
        <v>844.30057907032767</v>
      </c>
      <c r="F114" s="65">
        <f t="shared" si="8"/>
        <v>4518.9449986768759</v>
      </c>
      <c r="G114" s="65">
        <f t="shared" si="9"/>
        <v>131306.31065103842</v>
      </c>
    </row>
    <row r="115" spans="1:7" x14ac:dyDescent="0.25">
      <c r="A115">
        <v>143.30059508333301</v>
      </c>
      <c r="B115">
        <v>5.2110046953079996</v>
      </c>
      <c r="C115" s="65">
        <f t="shared" si="5"/>
        <v>746.74007381967874</v>
      </c>
      <c r="D115" s="65">
        <f t="shared" si="6"/>
        <v>30.252052783525144</v>
      </c>
      <c r="E115" s="65">
        <f t="shared" si="7"/>
        <v>915.18669761719138</v>
      </c>
      <c r="F115" s="65">
        <f t="shared" si="8"/>
        <v>4769.042178366607</v>
      </c>
      <c r="G115" s="65">
        <f t="shared" si="9"/>
        <v>144273.31570680434</v>
      </c>
    </row>
    <row r="116" spans="1:7" x14ac:dyDescent="0.25">
      <c r="A116">
        <v>144.49579705555499</v>
      </c>
      <c r="B116">
        <v>5.0750834653406898</v>
      </c>
      <c r="C116" s="65">
        <f t="shared" si="5"/>
        <v>733.32823044787108</v>
      </c>
      <c r="D116" s="65">
        <f t="shared" si="6"/>
        <v>31.447254755747124</v>
      </c>
      <c r="E116" s="65">
        <f t="shared" si="7"/>
        <v>988.92983167286013</v>
      </c>
      <c r="F116" s="65">
        <f t="shared" si="8"/>
        <v>5018.9014371050844</v>
      </c>
      <c r="G116" s="65">
        <f t="shared" si="9"/>
        <v>157830.67208662894</v>
      </c>
    </row>
    <row r="117" spans="1:7" x14ac:dyDescent="0.25">
      <c r="A117">
        <v>145.69099902777799</v>
      </c>
      <c r="B117">
        <v>4.9353075550592402</v>
      </c>
      <c r="C117" s="65">
        <f t="shared" si="5"/>
        <v>719.02988820592111</v>
      </c>
      <c r="D117" s="65">
        <f t="shared" si="6"/>
        <v>32.642456727970128</v>
      </c>
      <c r="E117" s="65">
        <f t="shared" si="7"/>
        <v>1065.5299812374024</v>
      </c>
      <c r="F117" s="65">
        <f t="shared" si="8"/>
        <v>5258.7181665430826</v>
      </c>
      <c r="G117" s="65">
        <f t="shared" si="9"/>
        <v>171657.48019597298</v>
      </c>
    </row>
    <row r="118" spans="1:7" x14ac:dyDescent="0.25">
      <c r="A118">
        <v>146.886201</v>
      </c>
      <c r="B118">
        <v>4.7958134211412498</v>
      </c>
      <c r="C118" s="65">
        <f t="shared" si="5"/>
        <v>704.43881413625127</v>
      </c>
      <c r="D118" s="65">
        <f t="shared" si="6"/>
        <v>33.837658700192137</v>
      </c>
      <c r="E118" s="65">
        <f t="shared" si="7"/>
        <v>1144.9871463106886</v>
      </c>
      <c r="F118" s="65">
        <f t="shared" si="8"/>
        <v>5491.1447233110202</v>
      </c>
      <c r="G118" s="65">
        <f t="shared" si="9"/>
        <v>185807.4810207593</v>
      </c>
    </row>
    <row r="119" spans="1:7" x14ac:dyDescent="0.25">
      <c r="A119">
        <v>148.08140297222201</v>
      </c>
      <c r="B119">
        <v>4.6566010635867796</v>
      </c>
      <c r="C119" s="65">
        <f t="shared" si="5"/>
        <v>689.55601857787155</v>
      </c>
      <c r="D119" s="65">
        <f t="shared" si="6"/>
        <v>35.032860672414145</v>
      </c>
      <c r="E119" s="65">
        <f t="shared" si="7"/>
        <v>1227.3013268927816</v>
      </c>
      <c r="F119" s="65">
        <f t="shared" si="8"/>
        <v>5715.052664150393</v>
      </c>
      <c r="G119" s="65">
        <f t="shared" si="9"/>
        <v>200214.64371869</v>
      </c>
    </row>
    <row r="120" spans="1:7" x14ac:dyDescent="0.25">
      <c r="A120">
        <v>149.27660494444399</v>
      </c>
      <c r="B120">
        <v>4.5176704823957197</v>
      </c>
      <c r="C120" s="65">
        <f t="shared" si="5"/>
        <v>674.38251186976152</v>
      </c>
      <c r="D120" s="65">
        <f t="shared" si="6"/>
        <v>36.228062644636125</v>
      </c>
      <c r="E120" s="65">
        <f t="shared" si="7"/>
        <v>1312.4725229836795</v>
      </c>
      <c r="F120" s="65">
        <f t="shared" si="8"/>
        <v>5929.3183760388065</v>
      </c>
      <c r="G120" s="65">
        <f t="shared" si="9"/>
        <v>214807.71756712603</v>
      </c>
    </row>
    <row r="121" spans="1:7" x14ac:dyDescent="0.25">
      <c r="A121">
        <v>150.471806916666</v>
      </c>
      <c r="B121">
        <v>4.3790216775682298</v>
      </c>
      <c r="C121" s="65">
        <f t="shared" si="5"/>
        <v>658.9193043509415</v>
      </c>
      <c r="D121" s="65">
        <f t="shared" si="6"/>
        <v>37.423264616858134</v>
      </c>
      <c r="E121" s="65">
        <f t="shared" si="7"/>
        <v>1400.500734583386</v>
      </c>
      <c r="F121" s="65">
        <f t="shared" si="8"/>
        <v>6132.8230761908771</v>
      </c>
      <c r="G121" s="65">
        <f t="shared" si="9"/>
        <v>229510.26082866511</v>
      </c>
    </row>
    <row r="122" spans="1:7" x14ac:dyDescent="0.25">
      <c r="A122">
        <v>151.667008888889</v>
      </c>
      <c r="B122">
        <v>4.2406546491042203</v>
      </c>
      <c r="C122" s="65">
        <f t="shared" si="5"/>
        <v>643.16740636039822</v>
      </c>
      <c r="D122" s="65">
        <f t="shared" si="6"/>
        <v>38.618466589081137</v>
      </c>
      <c r="E122" s="65">
        <f t="shared" si="7"/>
        <v>1491.385961691976</v>
      </c>
      <c r="F122" s="65">
        <f t="shared" si="8"/>
        <v>6324.452812057847</v>
      </c>
      <c r="G122" s="65">
        <f t="shared" si="9"/>
        <v>244240.6696166762</v>
      </c>
    </row>
    <row r="123" spans="1:7" x14ac:dyDescent="0.25">
      <c r="A123">
        <v>152.86221086111101</v>
      </c>
      <c r="B123">
        <v>4.0841894518503103</v>
      </c>
      <c r="C123" s="65">
        <f t="shared" si="5"/>
        <v>624.31822918546754</v>
      </c>
      <c r="D123" s="65">
        <f t="shared" si="6"/>
        <v>39.813668561303146</v>
      </c>
      <c r="E123" s="65">
        <f t="shared" si="7"/>
        <v>1585.1282043092986</v>
      </c>
      <c r="F123" s="65">
        <f t="shared" si="8"/>
        <v>6473.9638918704604</v>
      </c>
      <c r="G123" s="65">
        <f t="shared" si="9"/>
        <v>257752.25266877472</v>
      </c>
    </row>
    <row r="124" spans="1:7" x14ac:dyDescent="0.25">
      <c r="A124">
        <v>154.05741283333299</v>
      </c>
      <c r="B124">
        <v>3.9489116203560402</v>
      </c>
      <c r="C124" s="65">
        <f t="shared" si="5"/>
        <v>608.3591077395364</v>
      </c>
      <c r="D124" s="65">
        <f t="shared" si="6"/>
        <v>41.008870533525126</v>
      </c>
      <c r="E124" s="65">
        <f t="shared" si="7"/>
        <v>1681.7274624354254</v>
      </c>
      <c r="F124" s="65">
        <f t="shared" si="8"/>
        <v>6640.9931186831272</v>
      </c>
      <c r="G124" s="65">
        <f t="shared" si="9"/>
        <v>272339.62701810763</v>
      </c>
    </row>
    <row r="125" spans="1:7" x14ac:dyDescent="0.25">
      <c r="A125">
        <v>155.252614805555</v>
      </c>
      <c r="B125">
        <v>3.81703231769505</v>
      </c>
      <c r="C125" s="65">
        <f t="shared" si="5"/>
        <v>592.60424811946439</v>
      </c>
      <c r="D125" s="65">
        <f t="shared" si="6"/>
        <v>42.204072505747135</v>
      </c>
      <c r="E125" s="65">
        <f t="shared" si="7"/>
        <v>1781.1837360703612</v>
      </c>
      <c r="F125" s="65">
        <f t="shared" si="8"/>
        <v>6798.835884333379</v>
      </c>
      <c r="G125" s="65">
        <f t="shared" si="9"/>
        <v>286938.56261708139</v>
      </c>
    </row>
    <row r="126" spans="1:7" x14ac:dyDescent="0.25">
      <c r="A126">
        <v>156.447816777778</v>
      </c>
      <c r="B126">
        <v>3.6885515438673799</v>
      </c>
      <c r="C126" s="65">
        <f t="shared" si="5"/>
        <v>577.06583611035398</v>
      </c>
      <c r="D126" s="65">
        <f t="shared" si="6"/>
        <v>43.399274477970138</v>
      </c>
      <c r="E126" s="65">
        <f t="shared" si="7"/>
        <v>1883.4970252141902</v>
      </c>
      <c r="F126" s="65">
        <f t="shared" si="8"/>
        <v>6947.3758602234184</v>
      </c>
      <c r="G126" s="65">
        <f t="shared" si="9"/>
        <v>301511.07185946003</v>
      </c>
    </row>
    <row r="127" spans="1:7" x14ac:dyDescent="0.25">
      <c r="A127">
        <v>157.64301875000001</v>
      </c>
      <c r="B127">
        <v>3.5634692988730099</v>
      </c>
      <c r="C127" s="65">
        <f t="shared" si="5"/>
        <v>561.75605749728732</v>
      </c>
      <c r="D127" s="65">
        <f t="shared" si="6"/>
        <v>44.594476450192147</v>
      </c>
      <c r="E127" s="65">
        <f t="shared" si="7"/>
        <v>1988.667329866742</v>
      </c>
      <c r="F127" s="65">
        <f t="shared" si="8"/>
        <v>7086.5549756518994</v>
      </c>
      <c r="G127" s="65">
        <f t="shared" si="9"/>
        <v>316021.2089747006</v>
      </c>
    </row>
    <row r="128" spans="1:7" x14ac:dyDescent="0.25">
      <c r="A128">
        <v>158.83822072222199</v>
      </c>
      <c r="B128">
        <v>3.4417855827118302</v>
      </c>
      <c r="C128" s="65">
        <f t="shared" si="5"/>
        <v>546.68709806534309</v>
      </c>
      <c r="D128" s="65">
        <f t="shared" si="6"/>
        <v>45.789678422414127</v>
      </c>
      <c r="E128" s="65">
        <f t="shared" si="7"/>
        <v>2096.6946500280978</v>
      </c>
      <c r="F128" s="65">
        <f t="shared" si="8"/>
        <v>7216.3734178157338</v>
      </c>
      <c r="G128" s="65">
        <f t="shared" si="9"/>
        <v>330435.41817784001</v>
      </c>
    </row>
    <row r="129" spans="1:7" x14ac:dyDescent="0.25">
      <c r="A129">
        <v>160.033422694444</v>
      </c>
      <c r="B129">
        <v>3.3235003953840101</v>
      </c>
      <c r="C129" s="65">
        <f t="shared" si="5"/>
        <v>531.87114359964107</v>
      </c>
      <c r="D129" s="65">
        <f t="shared" si="6"/>
        <v>46.984880394636136</v>
      </c>
      <c r="E129" s="65">
        <f t="shared" si="7"/>
        <v>2207.5789856982633</v>
      </c>
      <c r="F129" s="65">
        <f t="shared" si="8"/>
        <v>7336.8896318096104</v>
      </c>
      <c r="G129" s="65">
        <f t="shared" si="9"/>
        <v>344722.88181922049</v>
      </c>
    </row>
    <row r="130" spans="1:7" x14ac:dyDescent="0.25">
      <c r="A130">
        <v>161.228624666667</v>
      </c>
      <c r="B130">
        <v>3.21373024140668</v>
      </c>
      <c r="C130" s="65">
        <f t="shared" si="5"/>
        <v>518.14530687167473</v>
      </c>
      <c r="D130" s="65">
        <f t="shared" si="6"/>
        <v>48.180082366859139</v>
      </c>
      <c r="E130" s="65">
        <f t="shared" si="7"/>
        <v>2321.3203368773311</v>
      </c>
      <c r="F130" s="65">
        <f t="shared" si="8"/>
        <v>7460.0973666150212</v>
      </c>
      <c r="G130" s="65">
        <f t="shared" si="9"/>
        <v>359428.10558830068</v>
      </c>
    </row>
    <row r="131" spans="1:7" x14ac:dyDescent="0.25">
      <c r="A131">
        <v>162.42382663888901</v>
      </c>
      <c r="B131">
        <v>3.1014442152922501</v>
      </c>
      <c r="C131" s="65">
        <f t="shared" ref="C131:C194" si="10">B131*A131</f>
        <v>503.74843755481362</v>
      </c>
      <c r="D131" s="65">
        <f t="shared" ref="D131:D194" si="11">A131-C$206</f>
        <v>49.375284339081148</v>
      </c>
      <c r="E131" s="65">
        <f t="shared" ref="E131:E194" si="12">D131^2</f>
        <v>2437.9187035651121</v>
      </c>
      <c r="F131" s="65">
        <f t="shared" ref="F131:F194" si="13">B131*E131</f>
        <v>7561.0688605247988</v>
      </c>
      <c r="G131" s="65">
        <f t="shared" ref="G131:G194" si="14">F131*D131</f>
        <v>373329.92489578424</v>
      </c>
    </row>
    <row r="132" spans="1:7" x14ac:dyDescent="0.25">
      <c r="A132">
        <v>163.61902861111099</v>
      </c>
      <c r="B132">
        <v>2.99168354830748</v>
      </c>
      <c r="C132" s="65">
        <f t="shared" si="10"/>
        <v>489.4963560859116</v>
      </c>
      <c r="D132" s="65">
        <f t="shared" si="11"/>
        <v>50.570486311303128</v>
      </c>
      <c r="E132" s="65">
        <f t="shared" si="12"/>
        <v>2557.3740857616972</v>
      </c>
      <c r="F132" s="65">
        <f t="shared" si="13"/>
        <v>7650.853979241152</v>
      </c>
      <c r="G132" s="65">
        <f t="shared" si="14"/>
        <v>386907.40642699372</v>
      </c>
    </row>
    <row r="133" spans="1:7" x14ac:dyDescent="0.25">
      <c r="A133">
        <v>164.814230583333</v>
      </c>
      <c r="B133">
        <v>2.8844482404524299</v>
      </c>
      <c r="C133" s="65">
        <f t="shared" si="10"/>
        <v>475.39811740761593</v>
      </c>
      <c r="D133" s="65">
        <f t="shared" si="11"/>
        <v>51.765688283525137</v>
      </c>
      <c r="E133" s="65">
        <f t="shared" si="12"/>
        <v>2679.6864834670914</v>
      </c>
      <c r="F133" s="65">
        <f t="shared" si="13"/>
        <v>7729.4169622008112</v>
      </c>
      <c r="G133" s="65">
        <f t="shared" si="14"/>
        <v>400118.58907867898</v>
      </c>
    </row>
    <row r="134" spans="1:7" x14ac:dyDescent="0.25">
      <c r="A134">
        <v>166.009432555556</v>
      </c>
      <c r="B134">
        <v>2.7797382917274001</v>
      </c>
      <c r="C134" s="65">
        <f t="shared" si="10"/>
        <v>461.46277646261626</v>
      </c>
      <c r="D134" s="65">
        <f t="shared" si="11"/>
        <v>52.96089025574814</v>
      </c>
      <c r="E134" s="65">
        <f t="shared" si="12"/>
        <v>2804.8558966813985</v>
      </c>
      <c r="F134" s="65">
        <f t="shared" si="13"/>
        <v>7796.7653387826758</v>
      </c>
      <c r="G134" s="65">
        <f t="shared" si="14"/>
        <v>412923.63345709024</v>
      </c>
    </row>
    <row r="135" spans="1:7" x14ac:dyDescent="0.25">
      <c r="A135">
        <v>167.20463452777801</v>
      </c>
      <c r="B135">
        <v>2.6775537021321099</v>
      </c>
      <c r="C135" s="65">
        <f t="shared" si="10"/>
        <v>447.69938819349841</v>
      </c>
      <c r="D135" s="65">
        <f t="shared" si="11"/>
        <v>54.156092227970149</v>
      </c>
      <c r="E135" s="65">
        <f t="shared" si="12"/>
        <v>2932.8823254044087</v>
      </c>
      <c r="F135" s="65">
        <f t="shared" si="13"/>
        <v>7852.9499283044061</v>
      </c>
      <c r="G135" s="65">
        <f t="shared" si="14"/>
        <v>425285.08057888498</v>
      </c>
    </row>
    <row r="136" spans="1:7" x14ac:dyDescent="0.25">
      <c r="A136">
        <v>168.39983649999999</v>
      </c>
      <c r="B136">
        <v>2.57789447166649</v>
      </c>
      <c r="C136" s="65">
        <f t="shared" si="10"/>
        <v>434.1170075428908</v>
      </c>
      <c r="D136" s="65">
        <f t="shared" si="11"/>
        <v>55.351294200192129</v>
      </c>
      <c r="E136" s="65">
        <f t="shared" si="12"/>
        <v>3063.765769636223</v>
      </c>
      <c r="F136" s="65">
        <f t="shared" si="13"/>
        <v>7898.064840026248</v>
      </c>
      <c r="G136" s="65">
        <f t="shared" si="14"/>
        <v>437168.11057248624</v>
      </c>
    </row>
    <row r="137" spans="1:7" x14ac:dyDescent="0.25">
      <c r="A137">
        <v>169.595038472222</v>
      </c>
      <c r="B137">
        <v>2.4799670956935098</v>
      </c>
      <c r="C137" s="65">
        <f t="shared" si="10"/>
        <v>420.59011500398543</v>
      </c>
      <c r="D137" s="65">
        <f t="shared" si="11"/>
        <v>56.546496172414138</v>
      </c>
      <c r="E137" s="65">
        <f t="shared" si="12"/>
        <v>3197.5062293768465</v>
      </c>
      <c r="F137" s="65">
        <f t="shared" si="13"/>
        <v>7929.7102371296032</v>
      </c>
      <c r="G137" s="65">
        <f t="shared" si="14"/>
        <v>448397.32957220229</v>
      </c>
    </row>
    <row r="138" spans="1:7" x14ac:dyDescent="0.25">
      <c r="A138">
        <v>170.79024044444401</v>
      </c>
      <c r="B138">
        <v>2.3854974772403899</v>
      </c>
      <c r="C138" s="65">
        <f t="shared" si="10"/>
        <v>407.41968771750078</v>
      </c>
      <c r="D138" s="65">
        <f t="shared" si="11"/>
        <v>57.741698144636146</v>
      </c>
      <c r="E138" s="65">
        <f t="shared" si="12"/>
        <v>3334.1037046262772</v>
      </c>
      <c r="F138" s="65">
        <f t="shared" si="13"/>
        <v>7953.495976243822</v>
      </c>
      <c r="G138" s="65">
        <f t="shared" si="14"/>
        <v>459248.36385484895</v>
      </c>
    </row>
    <row r="139" spans="1:7" x14ac:dyDescent="0.25">
      <c r="A139">
        <v>171.98544241666701</v>
      </c>
      <c r="B139">
        <v>2.2936897575382602</v>
      </c>
      <c r="C139" s="65">
        <f t="shared" si="10"/>
        <v>394.48124771679539</v>
      </c>
      <c r="D139" s="65">
        <f t="shared" si="11"/>
        <v>58.93690011685915</v>
      </c>
      <c r="E139" s="65">
        <f t="shared" si="12"/>
        <v>3473.5581953846322</v>
      </c>
      <c r="F139" s="65">
        <f t="shared" si="13"/>
        <v>7967.2648549668138</v>
      </c>
      <c r="G139" s="65">
        <f t="shared" si="14"/>
        <v>469565.89296174143</v>
      </c>
    </row>
    <row r="140" spans="1:7" x14ac:dyDescent="0.25">
      <c r="A140">
        <v>173.18064438888899</v>
      </c>
      <c r="B140">
        <v>2.20454393658764</v>
      </c>
      <c r="C140" s="65">
        <f t="shared" si="10"/>
        <v>381.78433952186555</v>
      </c>
      <c r="D140" s="65">
        <f t="shared" si="11"/>
        <v>60.13210208908113</v>
      </c>
      <c r="E140" s="65">
        <f t="shared" si="12"/>
        <v>3615.8697016516753</v>
      </c>
      <c r="F140" s="65">
        <f t="shared" si="13"/>
        <v>7971.3436262671594</v>
      </c>
      <c r="G140" s="65">
        <f t="shared" si="14"/>
        <v>479333.64872184303</v>
      </c>
    </row>
    <row r="141" spans="1:7" x14ac:dyDescent="0.25">
      <c r="A141">
        <v>174.375846361111</v>
      </c>
      <c r="B141">
        <v>2.11806001438825</v>
      </c>
      <c r="C141" s="65">
        <f t="shared" si="10"/>
        <v>369.33850765257802</v>
      </c>
      <c r="D141" s="65">
        <f t="shared" si="11"/>
        <v>61.327304061303138</v>
      </c>
      <c r="E141" s="65">
        <f t="shared" si="12"/>
        <v>3761.0382234275285</v>
      </c>
      <c r="F141" s="65">
        <f t="shared" si="13"/>
        <v>7966.1046736276694</v>
      </c>
      <c r="G141" s="65">
        <f t="shared" si="14"/>
        <v>488539.72350373206</v>
      </c>
    </row>
    <row r="142" spans="1:7" x14ac:dyDescent="0.25">
      <c r="A142">
        <v>175.57104833333301</v>
      </c>
      <c r="B142">
        <v>2.03423799093984</v>
      </c>
      <c r="C142" s="65">
        <f t="shared" si="10"/>
        <v>357.15329662880089</v>
      </c>
      <c r="D142" s="65">
        <f t="shared" si="11"/>
        <v>62.522506033525147</v>
      </c>
      <c r="E142" s="65">
        <f t="shared" si="12"/>
        <v>3909.0637607121885</v>
      </c>
      <c r="F142" s="65">
        <f t="shared" si="13"/>
        <v>7951.9660110468976</v>
      </c>
      <c r="G142" s="65">
        <f t="shared" si="14"/>
        <v>497176.84290406655</v>
      </c>
    </row>
    <row r="143" spans="1:7" x14ac:dyDescent="0.25">
      <c r="A143">
        <v>176.76625030555601</v>
      </c>
      <c r="B143">
        <v>1.9530778662427499</v>
      </c>
      <c r="C143" s="65">
        <f t="shared" si="10"/>
        <v>345.23825097050718</v>
      </c>
      <c r="D143" s="65">
        <f t="shared" si="11"/>
        <v>63.71770800574815</v>
      </c>
      <c r="E143" s="65">
        <f t="shared" si="12"/>
        <v>4059.9463135057817</v>
      </c>
      <c r="F143" s="65">
        <f t="shared" si="13"/>
        <v>7929.3912830419913</v>
      </c>
      <c r="G143" s="65">
        <f t="shared" si="14"/>
        <v>505242.63843619428</v>
      </c>
    </row>
    <row r="144" spans="1:7" x14ac:dyDescent="0.25">
      <c r="A144">
        <v>177.96145227777799</v>
      </c>
      <c r="B144">
        <v>1.8795745819562699</v>
      </c>
      <c r="C144" s="65">
        <f t="shared" si="10"/>
        <v>334.49182226933527</v>
      </c>
      <c r="D144" s="65">
        <f t="shared" si="11"/>
        <v>64.912909977970131</v>
      </c>
      <c r="E144" s="65">
        <f t="shared" si="12"/>
        <v>4213.6858818080545</v>
      </c>
      <c r="F144" s="65">
        <f t="shared" si="13"/>
        <v>7919.9368797944107</v>
      </c>
      <c r="G144" s="65">
        <f t="shared" si="14"/>
        <v>514106.14970930025</v>
      </c>
    </row>
    <row r="145" spans="1:7" x14ac:dyDescent="0.25">
      <c r="A145">
        <v>179.15665425</v>
      </c>
      <c r="B145">
        <v>1.8027651806576399</v>
      </c>
      <c r="C145" s="65">
        <f t="shared" si="10"/>
        <v>322.97737816501956</v>
      </c>
      <c r="D145" s="65">
        <f t="shared" si="11"/>
        <v>66.108111950192139</v>
      </c>
      <c r="E145" s="65">
        <f t="shared" si="12"/>
        <v>4370.2824656191369</v>
      </c>
      <c r="F145" s="65">
        <f t="shared" si="13"/>
        <v>7878.5930586567993</v>
      </c>
      <c r="G145" s="65">
        <f t="shared" si="14"/>
        <v>520838.91193169041</v>
      </c>
    </row>
    <row r="146" spans="1:7" x14ac:dyDescent="0.25">
      <c r="A146">
        <v>180.35185622222201</v>
      </c>
      <c r="B146">
        <v>1.7277493966025701</v>
      </c>
      <c r="C146" s="65">
        <f t="shared" si="10"/>
        <v>311.60281076409757</v>
      </c>
      <c r="D146" s="65">
        <f t="shared" si="11"/>
        <v>67.303313922414148</v>
      </c>
      <c r="E146" s="65">
        <f t="shared" si="12"/>
        <v>4529.7360649390257</v>
      </c>
      <c r="F146" s="65">
        <f t="shared" si="13"/>
        <v>7826.2487529673017</v>
      </c>
      <c r="G146" s="65">
        <f t="shared" si="14"/>
        <v>526732.47665586055</v>
      </c>
    </row>
    <row r="147" spans="1:7" x14ac:dyDescent="0.25">
      <c r="A147">
        <v>181.54705819444499</v>
      </c>
      <c r="B147">
        <v>1.6545272297910201</v>
      </c>
      <c r="C147" s="65">
        <f t="shared" si="10"/>
        <v>300.37455127116419</v>
      </c>
      <c r="D147" s="65">
        <f t="shared" si="11"/>
        <v>68.498515894637123</v>
      </c>
      <c r="E147" s="65">
        <f t="shared" si="12"/>
        <v>4692.0466797678546</v>
      </c>
      <c r="F147" s="65">
        <f t="shared" si="13"/>
        <v>7763.1189951264623</v>
      </c>
      <c r="G147" s="65">
        <f t="shared" si="14"/>
        <v>531762.12987962936</v>
      </c>
    </row>
    <row r="148" spans="1:7" x14ac:dyDescent="0.25">
      <c r="A148">
        <v>182.74226016666699</v>
      </c>
      <c r="B148">
        <v>1.58309868022245</v>
      </c>
      <c r="C148" s="65">
        <f t="shared" si="10"/>
        <v>289.29903089071814</v>
      </c>
      <c r="D148" s="65">
        <f t="shared" si="11"/>
        <v>69.693717866859132</v>
      </c>
      <c r="E148" s="65">
        <f t="shared" si="12"/>
        <v>4857.2143101053598</v>
      </c>
      <c r="F148" s="65">
        <f t="shared" si="13"/>
        <v>7689.4495638853932</v>
      </c>
      <c r="G148" s="65">
        <f t="shared" si="14"/>
        <v>535906.32845687156</v>
      </c>
    </row>
    <row r="149" spans="1:7" x14ac:dyDescent="0.25">
      <c r="A149">
        <v>183.937462138889</v>
      </c>
      <c r="B149">
        <v>1.5134637478970701</v>
      </c>
      <c r="C149" s="65">
        <f t="shared" si="10"/>
        <v>278.38268082739836</v>
      </c>
      <c r="D149" s="65">
        <f t="shared" si="11"/>
        <v>70.88891983908114</v>
      </c>
      <c r="E149" s="65">
        <f t="shared" si="12"/>
        <v>5025.2389559516714</v>
      </c>
      <c r="F149" s="65">
        <f t="shared" si="13"/>
        <v>7605.5169843529757</v>
      </c>
      <c r="G149" s="65">
        <f t="shared" si="14"/>
        <v>539146.88383856823</v>
      </c>
    </row>
    <row r="150" spans="1:7" x14ac:dyDescent="0.25">
      <c r="A150">
        <v>185.13266411111101</v>
      </c>
      <c r="B150">
        <v>1.4456224328147</v>
      </c>
      <c r="C150" s="65">
        <f t="shared" si="10"/>
        <v>267.63193228577103</v>
      </c>
      <c r="D150" s="65">
        <f t="shared" si="11"/>
        <v>72.084121811303149</v>
      </c>
      <c r="E150" s="65">
        <f t="shared" si="12"/>
        <v>5196.1206173067903</v>
      </c>
      <c r="F150" s="65">
        <f t="shared" si="13"/>
        <v>7511.6285279896629</v>
      </c>
      <c r="G150" s="65">
        <f t="shared" si="14"/>
        <v>541469.14581286663</v>
      </c>
    </row>
    <row r="151" spans="1:7" x14ac:dyDescent="0.25">
      <c r="A151">
        <v>186.32786608333399</v>
      </c>
      <c r="B151">
        <v>1.3695420202504101</v>
      </c>
      <c r="C151" s="65">
        <f t="shared" si="10"/>
        <v>255.18384214471709</v>
      </c>
      <c r="D151" s="65">
        <f t="shared" si="11"/>
        <v>73.279323783526124</v>
      </c>
      <c r="E151" s="65">
        <f t="shared" si="12"/>
        <v>5369.8592941708575</v>
      </c>
      <c r="F151" s="65">
        <f t="shared" si="13"/>
        <v>7354.247946199197</v>
      </c>
      <c r="G151" s="65">
        <f t="shared" si="14"/>
        <v>538914.31643386302</v>
      </c>
    </row>
    <row r="152" spans="1:7" x14ac:dyDescent="0.25">
      <c r="A152">
        <v>187.523068055556</v>
      </c>
      <c r="B152">
        <v>1.3074489773814</v>
      </c>
      <c r="C152" s="65">
        <f t="shared" si="10"/>
        <v>245.17684356465935</v>
      </c>
      <c r="D152" s="65">
        <f t="shared" si="11"/>
        <v>74.474525755748132</v>
      </c>
      <c r="E152" s="65">
        <f t="shared" si="12"/>
        <v>5546.454986543592</v>
      </c>
      <c r="F152" s="65">
        <f t="shared" si="13"/>
        <v>7251.7069002483859</v>
      </c>
      <c r="G152" s="65">
        <f t="shared" si="14"/>
        <v>540067.43231568485</v>
      </c>
    </row>
    <row r="153" spans="1:7" x14ac:dyDescent="0.25">
      <c r="A153">
        <v>188.718270027778</v>
      </c>
      <c r="B153">
        <v>1.24891490651617</v>
      </c>
      <c r="C153" s="65">
        <f t="shared" si="10"/>
        <v>235.69306056963569</v>
      </c>
      <c r="D153" s="65">
        <f t="shared" si="11"/>
        <v>75.669727727970141</v>
      </c>
      <c r="E153" s="65">
        <f t="shared" si="12"/>
        <v>5725.9076944251328</v>
      </c>
      <c r="F153" s="65">
        <f t="shared" si="13"/>
        <v>7151.1714729031828</v>
      </c>
      <c r="G153" s="65">
        <f t="shared" si="14"/>
        <v>541127.19829061104</v>
      </c>
    </row>
    <row r="154" spans="1:7" x14ac:dyDescent="0.25">
      <c r="A154">
        <v>189.91347200000001</v>
      </c>
      <c r="B154">
        <v>1.1939398076557599</v>
      </c>
      <c r="C154" s="65">
        <f t="shared" si="10"/>
        <v>226.74525423091757</v>
      </c>
      <c r="D154" s="65">
        <f t="shared" si="11"/>
        <v>76.86492970019215</v>
      </c>
      <c r="E154" s="65">
        <f t="shared" si="12"/>
        <v>5908.217417815481</v>
      </c>
      <c r="F154" s="65">
        <f t="shared" si="13"/>
        <v>7054.0559674150254</v>
      </c>
      <c r="G154" s="65">
        <f t="shared" si="14"/>
        <v>542209.51603657682</v>
      </c>
    </row>
    <row r="155" spans="1:7" x14ac:dyDescent="0.25">
      <c r="A155">
        <v>191.10867397222299</v>
      </c>
      <c r="B155">
        <v>1.1425236807997501</v>
      </c>
      <c r="C155" s="65">
        <f t="shared" si="10"/>
        <v>218.34618561950361</v>
      </c>
      <c r="D155" s="65">
        <f t="shared" si="11"/>
        <v>78.060131672415125</v>
      </c>
      <c r="E155" s="65">
        <f t="shared" si="12"/>
        <v>6093.3841567147865</v>
      </c>
      <c r="F155" s="65">
        <f t="shared" si="13"/>
        <v>6961.8356952566592</v>
      </c>
      <c r="G155" s="65">
        <f t="shared" si="14"/>
        <v>543441.81105345453</v>
      </c>
    </row>
    <row r="156" spans="1:7" x14ac:dyDescent="0.25">
      <c r="A156">
        <v>192.303875944445</v>
      </c>
      <c r="B156">
        <v>1.0946665259500901</v>
      </c>
      <c r="C156" s="65">
        <f t="shared" si="10"/>
        <v>210.5086158068427</v>
      </c>
      <c r="D156" s="65">
        <f t="shared" si="11"/>
        <v>79.255333644637133</v>
      </c>
      <c r="E156" s="65">
        <f t="shared" si="12"/>
        <v>6281.4079111227511</v>
      </c>
      <c r="F156" s="65">
        <f t="shared" si="13"/>
        <v>6876.0469761441536</v>
      </c>
      <c r="G156" s="65">
        <f t="shared" si="14"/>
        <v>544963.39725050319</v>
      </c>
    </row>
    <row r="157" spans="1:7" x14ac:dyDescent="0.25">
      <c r="A157">
        <v>193.49907791666701</v>
      </c>
      <c r="B157">
        <v>1.0503683431040101</v>
      </c>
      <c r="C157" s="65">
        <f t="shared" si="10"/>
        <v>203.24530586348325</v>
      </c>
      <c r="D157" s="65">
        <f t="shared" si="11"/>
        <v>80.450535616859142</v>
      </c>
      <c r="E157" s="65">
        <f t="shared" si="12"/>
        <v>6472.2886810395212</v>
      </c>
      <c r="F157" s="65">
        <f t="shared" si="13"/>
        <v>6798.2871379943208</v>
      </c>
      <c r="G157" s="65">
        <f t="shared" si="14"/>
        <v>546925.84152884746</v>
      </c>
    </row>
    <row r="158" spans="1:7" x14ac:dyDescent="0.25">
      <c r="A158">
        <v>194.69427988888901</v>
      </c>
      <c r="B158">
        <v>1.0296254108332099</v>
      </c>
      <c r="C158" s="65">
        <f t="shared" si="10"/>
        <v>200.4621779174733</v>
      </c>
      <c r="D158" s="65">
        <f t="shared" si="11"/>
        <v>81.645737589081151</v>
      </c>
      <c r="E158" s="65">
        <f t="shared" si="12"/>
        <v>6666.0264664650986</v>
      </c>
      <c r="F158" s="65">
        <f t="shared" si="13"/>
        <v>6863.5102391591772</v>
      </c>
      <c r="G158" s="65">
        <f t="shared" si="14"/>
        <v>560376.35592636175</v>
      </c>
    </row>
    <row r="159" spans="1:7" x14ac:dyDescent="0.25">
      <c r="A159">
        <v>195.88948186111099</v>
      </c>
      <c r="B159">
        <v>0.98770708943785901</v>
      </c>
      <c r="C159" s="65">
        <f t="shared" si="10"/>
        <v>193.48142998052822</v>
      </c>
      <c r="D159" s="65">
        <f t="shared" si="11"/>
        <v>82.840939561303131</v>
      </c>
      <c r="E159" s="65">
        <f t="shared" si="12"/>
        <v>6862.6212673994778</v>
      </c>
      <c r="F159" s="65">
        <f t="shared" si="13"/>
        <v>6778.259677937489</v>
      </c>
      <c r="G159" s="65">
        <f t="shared" si="14"/>
        <v>561517.40031083755</v>
      </c>
    </row>
    <row r="160" spans="1:7" x14ac:dyDescent="0.25">
      <c r="A160">
        <v>197.084683833334</v>
      </c>
      <c r="B160">
        <v>0.94577879474232995</v>
      </c>
      <c r="C160" s="65">
        <f t="shared" si="10"/>
        <v>186.3985147380638</v>
      </c>
      <c r="D160" s="65">
        <f t="shared" si="11"/>
        <v>84.036141533526134</v>
      </c>
      <c r="E160" s="65">
        <f t="shared" si="12"/>
        <v>7062.0730838428362</v>
      </c>
      <c r="F160" s="65">
        <f t="shared" si="13"/>
        <v>6679.1589696191268</v>
      </c>
      <c r="G160" s="65">
        <f t="shared" si="14"/>
        <v>561290.74849583348</v>
      </c>
    </row>
    <row r="161" spans="1:7" x14ac:dyDescent="0.25">
      <c r="A161">
        <v>198.27988580555601</v>
      </c>
      <c r="B161">
        <v>0.90384052674697701</v>
      </c>
      <c r="C161" s="65">
        <f t="shared" si="10"/>
        <v>179.2133964298242</v>
      </c>
      <c r="D161" s="65">
        <f t="shared" si="11"/>
        <v>85.231343505748143</v>
      </c>
      <c r="E161" s="65">
        <f t="shared" si="12"/>
        <v>7264.3819157948365</v>
      </c>
      <c r="F161" s="65">
        <f t="shared" si="13"/>
        <v>6565.8427772632194</v>
      </c>
      <c r="G161" s="65">
        <f t="shared" si="14"/>
        <v>559615.60115365684</v>
      </c>
    </row>
    <row r="162" spans="1:7" x14ac:dyDescent="0.25">
      <c r="A162">
        <v>199.47508777777799</v>
      </c>
      <c r="B162">
        <v>0.86189228545173002</v>
      </c>
      <c r="C162" s="65">
        <f t="shared" si="10"/>
        <v>171.92603929547352</v>
      </c>
      <c r="D162" s="65">
        <f t="shared" si="11"/>
        <v>86.426545477970123</v>
      </c>
      <c r="E162" s="65">
        <f t="shared" si="12"/>
        <v>7469.5477632556376</v>
      </c>
      <c r="F162" s="65">
        <f t="shared" si="13"/>
        <v>6437.9455929632595</v>
      </c>
      <c r="G162" s="65">
        <f t="shared" si="14"/>
        <v>556409.39757493651</v>
      </c>
    </row>
    <row r="163" spans="1:7" x14ac:dyDescent="0.25">
      <c r="A163">
        <v>200.67028974999999</v>
      </c>
      <c r="B163">
        <v>0.819934070856287</v>
      </c>
      <c r="C163" s="65">
        <f t="shared" si="10"/>
        <v>164.53640757462813</v>
      </c>
      <c r="D163" s="65">
        <f t="shared" si="11"/>
        <v>87.621747450192132</v>
      </c>
      <c r="E163" s="65">
        <f t="shared" si="12"/>
        <v>7677.5706262252515</v>
      </c>
      <c r="F163" s="65">
        <f t="shared" si="13"/>
        <v>6295.1017378475235</v>
      </c>
      <c r="G163" s="65">
        <f t="shared" si="14"/>
        <v>551587.81464694126</v>
      </c>
    </row>
    <row r="164" spans="1:7" x14ac:dyDescent="0.25">
      <c r="A164">
        <v>201.865491722223</v>
      </c>
      <c r="B164">
        <v>0.77796588296128899</v>
      </c>
      <c r="C164" s="65">
        <f t="shared" si="10"/>
        <v>157.04446550709397</v>
      </c>
      <c r="D164" s="65">
        <f t="shared" si="11"/>
        <v>88.816949422415135</v>
      </c>
      <c r="E164" s="65">
        <f t="shared" si="12"/>
        <v>7888.4505047038483</v>
      </c>
      <c r="F164" s="65">
        <f t="shared" si="13"/>
        <v>6136.9453620883551</v>
      </c>
      <c r="G164" s="65">
        <f t="shared" si="14"/>
        <v>545064.76583272661</v>
      </c>
    </row>
    <row r="165" spans="1:7" x14ac:dyDescent="0.25">
      <c r="A165">
        <v>203.06069369444501</v>
      </c>
      <c r="B165">
        <v>0.70486565070764395</v>
      </c>
      <c r="C165" s="65">
        <f t="shared" si="10"/>
        <v>143.13050799408055</v>
      </c>
      <c r="D165" s="65">
        <f t="shared" si="11"/>
        <v>90.012151394637144</v>
      </c>
      <c r="E165" s="65">
        <f t="shared" si="12"/>
        <v>8102.1873986910778</v>
      </c>
      <c r="F165" s="65">
        <f t="shared" si="13"/>
        <v>5710.9535929336598</v>
      </c>
      <c r="G165" s="65">
        <f t="shared" si="14"/>
        <v>514055.21941489156</v>
      </c>
    </row>
    <row r="166" spans="1:7" x14ac:dyDescent="0.25">
      <c r="A166">
        <v>204.25589566666699</v>
      </c>
      <c r="B166">
        <v>0.67095763971877098</v>
      </c>
      <c r="C166" s="65">
        <f t="shared" si="10"/>
        <v>137.04705365515042</v>
      </c>
      <c r="D166" s="65">
        <f t="shared" si="11"/>
        <v>91.207353366859124</v>
      </c>
      <c r="E166" s="65">
        <f t="shared" si="12"/>
        <v>8318.7813081871082</v>
      </c>
      <c r="F166" s="65">
        <f t="shared" si="13"/>
        <v>5581.5498718778517</v>
      </c>
      <c r="G166" s="65">
        <f t="shared" si="14"/>
        <v>509078.3914991105</v>
      </c>
    </row>
    <row r="167" spans="1:7" x14ac:dyDescent="0.25">
      <c r="A167">
        <v>205.451097638889</v>
      </c>
      <c r="B167">
        <v>0.64268600679820298</v>
      </c>
      <c r="C167" s="65">
        <f t="shared" si="10"/>
        <v>132.04054553384529</v>
      </c>
      <c r="D167" s="65">
        <f t="shared" si="11"/>
        <v>92.402555339081133</v>
      </c>
      <c r="E167" s="65">
        <f t="shared" si="12"/>
        <v>8538.2322331919513</v>
      </c>
      <c r="F167" s="65">
        <f t="shared" si="13"/>
        <v>5487.4023790658384</v>
      </c>
      <c r="G167" s="65">
        <f t="shared" si="14"/>
        <v>507050.00199943659</v>
      </c>
    </row>
    <row r="168" spans="1:7" x14ac:dyDescent="0.25">
      <c r="A168">
        <v>206.646299611112</v>
      </c>
      <c r="B168">
        <v>0.62005075194732995</v>
      </c>
      <c r="C168" s="65">
        <f t="shared" si="10"/>
        <v>128.13119346100322</v>
      </c>
      <c r="D168" s="65">
        <f t="shared" si="11"/>
        <v>93.597757311304136</v>
      </c>
      <c r="E168" s="65">
        <f t="shared" si="12"/>
        <v>8760.5401737057873</v>
      </c>
      <c r="F168" s="65">
        <f t="shared" si="13"/>
        <v>5431.9795221710656</v>
      </c>
      <c r="G168" s="65">
        <f t="shared" si="14"/>
        <v>508421.10103614122</v>
      </c>
    </row>
    <row r="169" spans="1:7" x14ac:dyDescent="0.25">
      <c r="A169">
        <v>207.84150158333401</v>
      </c>
      <c r="B169">
        <v>0.60305187516050796</v>
      </c>
      <c r="C169" s="65">
        <f t="shared" si="10"/>
        <v>125.33920726600526</v>
      </c>
      <c r="D169" s="65">
        <f t="shared" si="11"/>
        <v>94.792959283526145</v>
      </c>
      <c r="E169" s="65">
        <f t="shared" si="12"/>
        <v>8985.7051297282451</v>
      </c>
      <c r="F169" s="65">
        <f t="shared" si="13"/>
        <v>5418.8463281220138</v>
      </c>
      <c r="G169" s="65">
        <f t="shared" si="14"/>
        <v>513668.47934535518</v>
      </c>
    </row>
    <row r="170" spans="1:7" x14ac:dyDescent="0.25">
      <c r="A170">
        <v>209.03670355555599</v>
      </c>
      <c r="B170">
        <v>0.59168937644152197</v>
      </c>
      <c r="C170" s="65">
        <f t="shared" si="10"/>
        <v>123.6847967801782</v>
      </c>
      <c r="D170" s="65">
        <f t="shared" si="11"/>
        <v>95.988161255748125</v>
      </c>
      <c r="E170" s="65">
        <f t="shared" si="12"/>
        <v>9213.7271012595047</v>
      </c>
      <c r="F170" s="65">
        <f t="shared" si="13"/>
        <v>5451.6644432465882</v>
      </c>
      <c r="G170" s="65">
        <f t="shared" si="14"/>
        <v>523295.24569058185</v>
      </c>
    </row>
    <row r="171" spans="1:7" x14ac:dyDescent="0.25">
      <c r="A171">
        <v>210.231905527778</v>
      </c>
      <c r="B171">
        <v>0.65285036757978299</v>
      </c>
      <c r="C171" s="65">
        <f t="shared" si="10"/>
        <v>137.24997680080807</v>
      </c>
      <c r="D171" s="65">
        <f t="shared" si="11"/>
        <v>97.183363227970133</v>
      </c>
      <c r="E171" s="65">
        <f t="shared" si="12"/>
        <v>9444.6060882995771</v>
      </c>
      <c r="F171" s="65">
        <f t="shared" si="13"/>
        <v>6165.9145563926349</v>
      </c>
      <c r="G171" s="65">
        <f t="shared" si="14"/>
        <v>599224.31396653375</v>
      </c>
    </row>
    <row r="172" spans="1:7" x14ac:dyDescent="0.25">
      <c r="A172">
        <v>211.427107500001</v>
      </c>
      <c r="B172">
        <v>0.64674687227054395</v>
      </c>
      <c r="C172" s="65">
        <f t="shared" si="10"/>
        <v>136.73982048883371</v>
      </c>
      <c r="D172" s="65">
        <f t="shared" si="11"/>
        <v>98.378565200193137</v>
      </c>
      <c r="E172" s="65">
        <f t="shared" si="12"/>
        <v>9678.3420908486514</v>
      </c>
      <c r="F172" s="65">
        <f t="shared" si="13"/>
        <v>6259.437476020722</v>
      </c>
      <c r="G172" s="65">
        <f t="shared" si="14"/>
        <v>615794.47785123694</v>
      </c>
    </row>
    <row r="173" spans="1:7" x14ac:dyDescent="0.25">
      <c r="A173">
        <v>212.62230947222301</v>
      </c>
      <c r="B173">
        <v>0.63502821766906903</v>
      </c>
      <c r="C173" s="65">
        <f t="shared" si="10"/>
        <v>135.02116622082698</v>
      </c>
      <c r="D173" s="65">
        <f t="shared" si="11"/>
        <v>99.573767172415145</v>
      </c>
      <c r="E173" s="65">
        <f t="shared" si="12"/>
        <v>9914.9351089063402</v>
      </c>
      <c r="F173" s="65">
        <f t="shared" si="13"/>
        <v>6296.2635705132698</v>
      </c>
      <c r="G173" s="65">
        <f t="shared" si="14"/>
        <v>626942.68282644765</v>
      </c>
    </row>
    <row r="174" spans="1:7" x14ac:dyDescent="0.25">
      <c r="A174">
        <v>213.81751144444499</v>
      </c>
      <c r="B174">
        <v>0.61769440378150198</v>
      </c>
      <c r="C174" s="65">
        <f t="shared" si="10"/>
        <v>132.07388024972093</v>
      </c>
      <c r="D174" s="65">
        <f t="shared" si="11"/>
        <v>100.76896914463713</v>
      </c>
      <c r="E174" s="65">
        <f t="shared" si="12"/>
        <v>10154.385142472829</v>
      </c>
      <c r="F174" s="65">
        <f t="shared" si="13"/>
        <v>6272.3068763474957</v>
      </c>
      <c r="G174" s="65">
        <f t="shared" si="14"/>
        <v>632053.89808835601</v>
      </c>
    </row>
    <row r="175" spans="1:7" x14ac:dyDescent="0.25">
      <c r="A175">
        <v>215.012713416667</v>
      </c>
      <c r="B175">
        <v>0.59474543060005003</v>
      </c>
      <c r="C175" s="65">
        <f t="shared" si="10"/>
        <v>127.87782882548076</v>
      </c>
      <c r="D175" s="65">
        <f t="shared" si="11"/>
        <v>101.96417111685913</v>
      </c>
      <c r="E175" s="65">
        <f t="shared" si="12"/>
        <v>10396.692191548131</v>
      </c>
      <c r="F175" s="65">
        <f t="shared" si="13"/>
        <v>6183.3851742784709</v>
      </c>
      <c r="G175" s="65">
        <f t="shared" si="14"/>
        <v>630483.74399157986</v>
      </c>
    </row>
    <row r="176" spans="1:7" x14ac:dyDescent="0.25">
      <c r="A176">
        <v>216.20791538888901</v>
      </c>
      <c r="B176">
        <v>0.56618129813394802</v>
      </c>
      <c r="C176" s="65">
        <f t="shared" si="10"/>
        <v>122.41287820171597</v>
      </c>
      <c r="D176" s="65">
        <f t="shared" si="11"/>
        <v>103.15937308908114</v>
      </c>
      <c r="E176" s="65">
        <f t="shared" si="12"/>
        <v>10641.856256132238</v>
      </c>
      <c r="F176" s="65">
        <f t="shared" si="13"/>
        <v>6025.2199896518268</v>
      </c>
      <c r="G176" s="65">
        <f t="shared" si="14"/>
        <v>621557.91685628239</v>
      </c>
    </row>
    <row r="177" spans="1:7" x14ac:dyDescent="0.25">
      <c r="A177">
        <v>217.40311736111201</v>
      </c>
      <c r="B177">
        <v>0.53200200637874995</v>
      </c>
      <c r="C177" s="65">
        <f t="shared" si="10"/>
        <v>115.65889462910644</v>
      </c>
      <c r="D177" s="65">
        <f t="shared" si="11"/>
        <v>104.35457506130415</v>
      </c>
      <c r="E177" s="65">
        <f t="shared" si="12"/>
        <v>10889.877336225361</v>
      </c>
      <c r="F177" s="65">
        <f t="shared" si="13"/>
        <v>5793.4365920903692</v>
      </c>
      <c r="G177" s="65">
        <f t="shared" si="14"/>
        <v>604571.61371220055</v>
      </c>
    </row>
    <row r="178" spans="1:7" x14ac:dyDescent="0.25">
      <c r="A178">
        <v>218.59831933333399</v>
      </c>
      <c r="B178">
        <v>0.43515333879360302</v>
      </c>
      <c r="C178" s="65">
        <f t="shared" si="10"/>
        <v>95.123788512570499</v>
      </c>
      <c r="D178" s="65">
        <f t="shared" si="11"/>
        <v>105.54977703352613</v>
      </c>
      <c r="E178" s="65">
        <f t="shared" si="12"/>
        <v>11140.75543182708</v>
      </c>
      <c r="F178" s="65">
        <f t="shared" si="13"/>
        <v>4847.9369228425221</v>
      </c>
      <c r="G178" s="65">
        <f t="shared" si="14"/>
        <v>511698.66127862694</v>
      </c>
    </row>
    <row r="179" spans="1:7" x14ac:dyDescent="0.25">
      <c r="A179">
        <v>219.793521305556</v>
      </c>
      <c r="B179">
        <v>0.39587545665518897</v>
      </c>
      <c r="C179" s="65">
        <f t="shared" si="10"/>
        <v>87.010860616688987</v>
      </c>
      <c r="D179" s="65">
        <f t="shared" si="11"/>
        <v>106.74497900574814</v>
      </c>
      <c r="E179" s="65">
        <f t="shared" si="12"/>
        <v>11394.49054293761</v>
      </c>
      <c r="F179" s="65">
        <f t="shared" si="13"/>
        <v>4510.7991470386587</v>
      </c>
      <c r="G179" s="65">
        <f t="shared" si="14"/>
        <v>481505.1602497882</v>
      </c>
    </row>
    <row r="180" spans="1:7" x14ac:dyDescent="0.25">
      <c r="A180">
        <v>220.98872327777801</v>
      </c>
      <c r="B180">
        <v>0.36059431348445298</v>
      </c>
      <c r="C180" s="65">
        <f t="shared" si="10"/>
        <v>79.687276958156119</v>
      </c>
      <c r="D180" s="65">
        <f t="shared" si="11"/>
        <v>107.94018097797014</v>
      </c>
      <c r="E180" s="65">
        <f t="shared" si="12"/>
        <v>11651.082669556949</v>
      </c>
      <c r="F180" s="65">
        <f t="shared" si="13"/>
        <v>4201.3141565794958</v>
      </c>
      <c r="G180" s="65">
        <f t="shared" si="14"/>
        <v>453490.61040649877</v>
      </c>
    </row>
    <row r="181" spans="1:7" x14ac:dyDescent="0.25">
      <c r="A181">
        <v>222.18392525000101</v>
      </c>
      <c r="B181">
        <v>0.32930990928578602</v>
      </c>
      <c r="C181" s="65">
        <f t="shared" si="10"/>
        <v>73.167368268837691</v>
      </c>
      <c r="D181" s="65">
        <f t="shared" si="11"/>
        <v>109.13538295019315</v>
      </c>
      <c r="E181" s="65">
        <f t="shared" si="12"/>
        <v>11910.531811685309</v>
      </c>
      <c r="F181" s="65">
        <f t="shared" si="13"/>
        <v>3922.2561504515575</v>
      </c>
      <c r="G181" s="65">
        <f t="shared" si="14"/>
        <v>428056.92700828111</v>
      </c>
    </row>
    <row r="182" spans="1:7" x14ac:dyDescent="0.25">
      <c r="A182">
        <v>223.37912722222299</v>
      </c>
      <c r="B182">
        <v>0.30202224404925199</v>
      </c>
      <c r="C182" s="65">
        <f t="shared" si="10"/>
        <v>67.465465277419142</v>
      </c>
      <c r="D182" s="65">
        <f t="shared" si="11"/>
        <v>110.33058492241513</v>
      </c>
      <c r="E182" s="65">
        <f t="shared" si="12"/>
        <v>12172.837969322256</v>
      </c>
      <c r="F182" s="65">
        <f t="shared" si="13"/>
        <v>3676.4678399426475</v>
      </c>
      <c r="G182" s="65">
        <f t="shared" si="14"/>
        <v>405626.84722932038</v>
      </c>
    </row>
    <row r="183" spans="1:7" x14ac:dyDescent="0.25">
      <c r="A183">
        <v>224.574329194445</v>
      </c>
      <c r="B183">
        <v>0.27873131778091498</v>
      </c>
      <c r="C183" s="65">
        <f t="shared" si="10"/>
        <v>62.595898716132659</v>
      </c>
      <c r="D183" s="65">
        <f t="shared" si="11"/>
        <v>111.52578689463714</v>
      </c>
      <c r="E183" s="65">
        <f t="shared" si="12"/>
        <v>12438.001142468016</v>
      </c>
      <c r="F183" s="65">
        <f t="shared" si="13"/>
        <v>3466.860449000636</v>
      </c>
      <c r="G183" s="65">
        <f t="shared" si="14"/>
        <v>386644.33962869097</v>
      </c>
    </row>
    <row r="184" spans="1:7" x14ac:dyDescent="0.25">
      <c r="A184">
        <v>225.76953116666701</v>
      </c>
      <c r="B184">
        <v>0.25943713048996703</v>
      </c>
      <c r="C184" s="65">
        <f t="shared" si="10"/>
        <v>58.572999317945268</v>
      </c>
      <c r="D184" s="65">
        <f t="shared" si="11"/>
        <v>112.72098886685914</v>
      </c>
      <c r="E184" s="65">
        <f t="shared" si="12"/>
        <v>12706.021331122583</v>
      </c>
      <c r="F184" s="65">
        <f t="shared" si="13"/>
        <v>3296.4137140907542</v>
      </c>
      <c r="G184" s="65">
        <f t="shared" si="14"/>
        <v>371575.01356658572</v>
      </c>
    </row>
    <row r="185" spans="1:7" x14ac:dyDescent="0.25">
      <c r="A185">
        <v>226.96473313889001</v>
      </c>
      <c r="B185">
        <v>0.25472090620266802</v>
      </c>
      <c r="C185" s="65">
        <f t="shared" si="10"/>
        <v>57.812662501184782</v>
      </c>
      <c r="D185" s="65">
        <f t="shared" si="11"/>
        <v>113.91619083908215</v>
      </c>
      <c r="E185" s="65">
        <f t="shared" si="12"/>
        <v>12976.898535286184</v>
      </c>
      <c r="F185" s="65">
        <f t="shared" si="13"/>
        <v>3305.4873546081722</v>
      </c>
      <c r="G185" s="65">
        <f t="shared" si="14"/>
        <v>376548.52830371732</v>
      </c>
    </row>
    <row r="186" spans="1:7" x14ac:dyDescent="0.25">
      <c r="A186">
        <v>228.15993511111199</v>
      </c>
      <c r="B186">
        <v>0.24209422092100399</v>
      </c>
      <c r="C186" s="65">
        <f t="shared" si="10"/>
        <v>55.236201736111482</v>
      </c>
      <c r="D186" s="65">
        <f t="shared" si="11"/>
        <v>115.11139281130413</v>
      </c>
      <c r="E186" s="65">
        <f t="shared" si="12"/>
        <v>13250.63275495836</v>
      </c>
      <c r="F186" s="65">
        <f t="shared" si="13"/>
        <v>3207.9016135219808</v>
      </c>
      <c r="G186" s="65">
        <f t="shared" si="14"/>
        <v>369266.02273414505</v>
      </c>
    </row>
    <row r="187" spans="1:7" x14ac:dyDescent="0.25">
      <c r="A187">
        <v>229.355137083334</v>
      </c>
      <c r="B187">
        <v>0.23167574895271401</v>
      </c>
      <c r="C187" s="65">
        <f t="shared" si="10"/>
        <v>53.136023159933792</v>
      </c>
      <c r="D187" s="65">
        <f t="shared" si="11"/>
        <v>116.30659478352614</v>
      </c>
      <c r="E187" s="65">
        <f t="shared" si="12"/>
        <v>13527.22399013935</v>
      </c>
      <c r="F187" s="65">
        <f t="shared" si="13"/>
        <v>3133.9297491666543</v>
      </c>
      <c r="G187" s="65">
        <f t="shared" si="14"/>
        <v>364496.69741636375</v>
      </c>
    </row>
    <row r="188" spans="1:7" x14ac:dyDescent="0.25">
      <c r="A188">
        <v>230.55033905555601</v>
      </c>
      <c r="B188">
        <v>0.22346549028762999</v>
      </c>
      <c r="C188" s="65">
        <f t="shared" si="10"/>
        <v>51.520044553029152</v>
      </c>
      <c r="D188" s="65">
        <f t="shared" si="11"/>
        <v>117.50179675574815</v>
      </c>
      <c r="E188" s="65">
        <f t="shared" si="12"/>
        <v>13806.672240829146</v>
      </c>
      <c r="F188" s="65">
        <f t="shared" si="13"/>
        <v>3085.3147815374964</v>
      </c>
      <c r="G188" s="65">
        <f t="shared" si="14"/>
        <v>362530.0303877244</v>
      </c>
    </row>
    <row r="189" spans="1:7" x14ac:dyDescent="0.25">
      <c r="A189">
        <v>231.74554102777901</v>
      </c>
      <c r="B189">
        <v>0.217463444928547</v>
      </c>
      <c r="C189" s="65">
        <f t="shared" si="10"/>
        <v>50.396183698730752</v>
      </c>
      <c r="D189" s="65">
        <f t="shared" si="11"/>
        <v>118.69699872797115</v>
      </c>
      <c r="E189" s="65">
        <f t="shared" si="12"/>
        <v>14088.977507027985</v>
      </c>
      <c r="F189" s="65">
        <f t="shared" si="13"/>
        <v>3063.8375841991174</v>
      </c>
      <c r="G189" s="65">
        <f t="shared" si="14"/>
        <v>363668.32583439286</v>
      </c>
    </row>
    <row r="190" spans="1:7" x14ac:dyDescent="0.25">
      <c r="A190">
        <v>232.94074300000099</v>
      </c>
      <c r="B190">
        <v>0.213669612878927</v>
      </c>
      <c r="C190" s="65">
        <f t="shared" si="10"/>
        <v>49.772358380539835</v>
      </c>
      <c r="D190" s="65">
        <f t="shared" si="11"/>
        <v>119.89220070019313</v>
      </c>
      <c r="E190" s="65">
        <f t="shared" si="12"/>
        <v>14374.139788735391</v>
      </c>
      <c r="F190" s="65">
        <f t="shared" si="13"/>
        <v>3071.3168841266724</v>
      </c>
      <c r="G190" s="65">
        <f t="shared" si="14"/>
        <v>368226.94028560683</v>
      </c>
    </row>
    <row r="191" spans="1:7" x14ac:dyDescent="0.25">
      <c r="A191">
        <v>234.135944972223</v>
      </c>
      <c r="B191">
        <v>0.21208399413842799</v>
      </c>
      <c r="C191" s="65">
        <f t="shared" si="10"/>
        <v>49.656486381084243</v>
      </c>
      <c r="D191" s="65">
        <f t="shared" si="11"/>
        <v>121.08740267241514</v>
      </c>
      <c r="E191" s="65">
        <f t="shared" si="12"/>
        <v>14662.159085951609</v>
      </c>
      <c r="F191" s="65">
        <f t="shared" si="13"/>
        <v>3109.6092616416599</v>
      </c>
      <c r="G191" s="65">
        <f t="shared" si="14"/>
        <v>376534.50881827518</v>
      </c>
    </row>
    <row r="192" spans="1:7" x14ac:dyDescent="0.25">
      <c r="A192">
        <v>235.33114694444501</v>
      </c>
      <c r="B192">
        <v>0.231649657273031</v>
      </c>
      <c r="C192" s="65">
        <f t="shared" si="10"/>
        <v>54.514379535349981</v>
      </c>
      <c r="D192" s="65">
        <f t="shared" si="11"/>
        <v>122.28260464463715</v>
      </c>
      <c r="E192" s="65">
        <f t="shared" si="12"/>
        <v>14953.035398676635</v>
      </c>
      <c r="F192" s="65">
        <f t="shared" si="13"/>
        <v>3463.8655252949429</v>
      </c>
      <c r="G192" s="65">
        <f t="shared" si="14"/>
        <v>423570.49857182987</v>
      </c>
    </row>
    <row r="193" spans="1:7" x14ac:dyDescent="0.25">
      <c r="A193">
        <v>236.52634891666699</v>
      </c>
      <c r="B193">
        <v>0.231761465102194</v>
      </c>
      <c r="C193" s="65">
        <f t="shared" si="10"/>
        <v>54.817693160199482</v>
      </c>
      <c r="D193" s="65">
        <f t="shared" si="11"/>
        <v>123.47780661685913</v>
      </c>
      <c r="E193" s="65">
        <f t="shared" si="12"/>
        <v>15246.768726910459</v>
      </c>
      <c r="F193" s="65">
        <f t="shared" si="13"/>
        <v>3533.6134582230811</v>
      </c>
      <c r="G193" s="65">
        <f t="shared" si="14"/>
        <v>436322.83925320045</v>
      </c>
    </row>
    <row r="194" spans="1:7" x14ac:dyDescent="0.25">
      <c r="A194">
        <v>237.72155088888999</v>
      </c>
      <c r="B194">
        <v>0.230863078026425</v>
      </c>
      <c r="C194" s="65">
        <f t="shared" si="10"/>
        <v>54.881128951424571</v>
      </c>
      <c r="D194" s="65">
        <f t="shared" si="11"/>
        <v>124.67300858908213</v>
      </c>
      <c r="E194" s="65">
        <f t="shared" si="12"/>
        <v>15543.359070653347</v>
      </c>
      <c r="F194" s="65">
        <f t="shared" si="13"/>
        <v>3588.3877179209844</v>
      </c>
      <c r="G194" s="65">
        <f t="shared" si="14"/>
        <v>447375.09277731972</v>
      </c>
    </row>
    <row r="195" spans="1:7" x14ac:dyDescent="0.25">
      <c r="A195">
        <v>238.916752861112</v>
      </c>
      <c r="B195">
        <v>0.22895449604069301</v>
      </c>
      <c r="C195" s="65">
        <f t="shared" ref="C195:C202" si="15">B195*A195</f>
        <v>54.701064746994696</v>
      </c>
      <c r="D195" s="65">
        <f t="shared" ref="D195:D202" si="16">A195-C$206</f>
        <v>125.86821056130414</v>
      </c>
      <c r="E195" s="65">
        <f t="shared" ref="E195:E202" si="17">D195^2</f>
        <v>15842.806429904795</v>
      </c>
      <c r="F195" s="65">
        <f t="shared" ref="F195:F202" si="18">B195*E195</f>
        <v>3627.281762029103</v>
      </c>
      <c r="G195" s="65">
        <f t="shared" ref="G195:G202" si="19">F195*D195</f>
        <v>456559.46458825743</v>
      </c>
    </row>
    <row r="196" spans="1:7" x14ac:dyDescent="0.25">
      <c r="A196">
        <v>240.11195483333401</v>
      </c>
      <c r="B196">
        <v>0.226035719148831</v>
      </c>
      <c r="C196" s="65">
        <f t="shared" si="15"/>
        <v>54.273878386984279</v>
      </c>
      <c r="D196" s="65">
        <f t="shared" si="16"/>
        <v>127.06341253352615</v>
      </c>
      <c r="E196" s="65">
        <f t="shared" si="17"/>
        <v>16145.11080466505</v>
      </c>
      <c r="F196" s="65">
        <f t="shared" si="18"/>
        <v>3649.3717314700261</v>
      </c>
      <c r="G196" s="65">
        <f t="shared" si="19"/>
        <v>463701.62580396456</v>
      </c>
    </row>
    <row r="197" spans="1:7" x14ac:dyDescent="0.25">
      <c r="A197">
        <v>241.30715680555599</v>
      </c>
      <c r="B197">
        <v>0.222106747349401</v>
      </c>
      <c r="C197" s="65">
        <f t="shared" si="15"/>
        <v>53.595947710213913</v>
      </c>
      <c r="D197" s="65">
        <f t="shared" si="16"/>
        <v>128.25861450574814</v>
      </c>
      <c r="E197" s="65">
        <f t="shared" si="17"/>
        <v>16450.272194934107</v>
      </c>
      <c r="F197" s="65">
        <f t="shared" si="18"/>
        <v>3653.7164502291057</v>
      </c>
      <c r="G197" s="65">
        <f t="shared" si="19"/>
        <v>468620.6097032454</v>
      </c>
    </row>
    <row r="198" spans="1:7" x14ac:dyDescent="0.25">
      <c r="A198">
        <v>242.50235877777899</v>
      </c>
      <c r="B198">
        <v>0.217167580638781</v>
      </c>
      <c r="C198" s="65">
        <f t="shared" si="15"/>
        <v>52.663650554967923</v>
      </c>
      <c r="D198" s="65">
        <f t="shared" si="16"/>
        <v>129.45381647797115</v>
      </c>
      <c r="E198" s="65">
        <f t="shared" si="17"/>
        <v>16758.290600712233</v>
      </c>
      <c r="F198" s="65">
        <f t="shared" si="18"/>
        <v>3639.3574253982997</v>
      </c>
      <c r="G198" s="65">
        <f t="shared" si="19"/>
        <v>471128.70824525307</v>
      </c>
    </row>
    <row r="199" spans="1:7" x14ac:dyDescent="0.25">
      <c r="A199">
        <v>243.697560750001</v>
      </c>
      <c r="B199">
        <v>0.211218219027205</v>
      </c>
      <c r="C199" s="65">
        <f t="shared" si="15"/>
        <v>51.473364762889311</v>
      </c>
      <c r="D199" s="65">
        <f t="shared" si="16"/>
        <v>130.64901845019313</v>
      </c>
      <c r="E199" s="65">
        <f t="shared" si="17"/>
        <v>17069.166021998903</v>
      </c>
      <c r="F199" s="65">
        <f t="shared" si="18"/>
        <v>3605.3188474462895</v>
      </c>
      <c r="G199" s="65">
        <f t="shared" si="19"/>
        <v>471031.3686188393</v>
      </c>
    </row>
    <row r="200" spans="1:7" x14ac:dyDescent="0.25">
      <c r="A200">
        <v>244.89276272222301</v>
      </c>
      <c r="B200">
        <v>0.20425866250587599</v>
      </c>
      <c r="C200" s="65">
        <f t="shared" si="15"/>
        <v>50.02146817101012</v>
      </c>
      <c r="D200" s="65">
        <f t="shared" si="16"/>
        <v>131.84422042241516</v>
      </c>
      <c r="E200" s="65">
        <f t="shared" si="17"/>
        <v>17382.898458794396</v>
      </c>
      <c r="F200" s="65">
        <f t="shared" si="18"/>
        <v>3550.6075896687962</v>
      </c>
      <c r="G200" s="65">
        <f t="shared" si="19"/>
        <v>468127.08968579298</v>
      </c>
    </row>
    <row r="201" spans="1:7" x14ac:dyDescent="0.25">
      <c r="A201">
        <v>246.08796469444499</v>
      </c>
      <c r="B201">
        <v>0.196288911075267</v>
      </c>
      <c r="C201" s="65">
        <f t="shared" si="15"/>
        <v>48.304338618601356</v>
      </c>
      <c r="D201" s="65">
        <f t="shared" si="16"/>
        <v>133.03942239463714</v>
      </c>
      <c r="E201" s="65">
        <f t="shared" si="17"/>
        <v>17699.48791109868</v>
      </c>
      <c r="F201" s="65">
        <f t="shared" si="18"/>
        <v>3474.213208659412</v>
      </c>
      <c r="G201" s="65">
        <f t="shared" si="19"/>
        <v>462207.31855586712</v>
      </c>
    </row>
    <row r="202" spans="1:7" x14ac:dyDescent="0.25">
      <c r="A202">
        <v>247.283166666668</v>
      </c>
      <c r="B202">
        <v>0.18730896473772601</v>
      </c>
      <c r="C202" s="65">
        <f t="shared" si="15"/>
        <v>46.318353945400141</v>
      </c>
      <c r="D202" s="65">
        <f t="shared" si="16"/>
        <v>134.23462436686015</v>
      </c>
      <c r="E202" s="65">
        <f t="shared" si="17"/>
        <v>18018.934378912043</v>
      </c>
      <c r="F202" s="65">
        <f t="shared" si="18"/>
        <v>3375.1079441910347</v>
      </c>
      <c r="G202" s="65">
        <f t="shared" si="19"/>
        <v>453056.34708608914</v>
      </c>
    </row>
    <row r="204" spans="1:7" x14ac:dyDescent="0.25">
      <c r="A204" t="s">
        <v>148</v>
      </c>
      <c r="B204" s="65">
        <f>SUM(B2:B202)</f>
        <v>689.67315460177656</v>
      </c>
      <c r="C204" s="65">
        <f>SUM(C2:C202)</f>
        <v>77966.544791040869</v>
      </c>
      <c r="F204" s="65">
        <f>SUM(F2:F202)</f>
        <v>967332.53693544725</v>
      </c>
      <c r="G204" s="65">
        <f>SUM(G2:G202)</f>
        <v>21130345.451989006</v>
      </c>
    </row>
    <row r="206" spans="1:7" x14ac:dyDescent="0.25">
      <c r="B206" t="s">
        <v>162</v>
      </c>
      <c r="C206" s="66">
        <f>C204/B204</f>
        <v>113.04854229980786</v>
      </c>
      <c r="E206" t="s">
        <v>154</v>
      </c>
      <c r="F206">
        <f>SQRT((F204)/(B204-1))</f>
        <v>37.478424069385795</v>
      </c>
    </row>
    <row r="209" spans="6:7" x14ac:dyDescent="0.25">
      <c r="F209" t="s">
        <v>155</v>
      </c>
    </row>
    <row r="211" spans="6:7" x14ac:dyDescent="0.25">
      <c r="F211" t="s">
        <v>156</v>
      </c>
      <c r="G211" s="65">
        <f>B204/((B204-1)*(B204-2))</f>
        <v>1.4562907697284477E-3</v>
      </c>
    </row>
    <row r="213" spans="6:7" x14ac:dyDescent="0.25">
      <c r="F213" t="s">
        <v>157</v>
      </c>
      <c r="G213">
        <f>F206^3</f>
        <v>52643.40390376524</v>
      </c>
    </row>
    <row r="215" spans="6:7" x14ac:dyDescent="0.25">
      <c r="F215" s="64" t="s">
        <v>158</v>
      </c>
      <c r="G215">
        <f>G204/G213</f>
        <v>401.3863824348503</v>
      </c>
    </row>
    <row r="217" spans="6:7" x14ac:dyDescent="0.25">
      <c r="F217" t="s">
        <v>159</v>
      </c>
      <c r="G217">
        <f>G215*G211</f>
        <v>0.58453528383456521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31"/>
  <sheetViews>
    <sheetView topLeftCell="D1" zoomScaleNormal="100" workbookViewId="0">
      <selection activeCell="N54" sqref="N54"/>
    </sheetView>
  </sheetViews>
  <sheetFormatPr defaultRowHeight="15" x14ac:dyDescent="0.25"/>
  <cols>
    <col min="1" max="1" width="13.42578125" bestFit="1" customWidth="1"/>
    <col min="3" max="3" width="16.7109375" bestFit="1" customWidth="1"/>
    <col min="5" max="5" width="26.140625" bestFit="1" customWidth="1"/>
    <col min="7" max="7" width="18" bestFit="1" customWidth="1"/>
    <col min="11" max="11" width="35.7109375" bestFit="1" customWidth="1"/>
    <col min="13" max="13" width="30.28515625" bestFit="1" customWidth="1"/>
    <col min="14" max="14" width="31.42578125" bestFit="1" customWidth="1"/>
    <col min="17" max="17" width="45.85546875" bestFit="1" customWidth="1"/>
    <col min="27" max="27" width="28" bestFit="1" customWidth="1"/>
    <col min="29" max="29" width="29.140625" bestFit="1" customWidth="1"/>
    <col min="30" max="30" width="30.42578125" bestFit="1" customWidth="1"/>
    <col min="33" max="33" width="45.85546875" bestFit="1" customWidth="1"/>
  </cols>
  <sheetData>
    <row r="1" spans="1:33" ht="15.75" thickBot="1" x14ac:dyDescent="0.3">
      <c r="A1" s="14" t="s">
        <v>67</v>
      </c>
      <c r="B1" s="30"/>
      <c r="C1" s="31" t="s">
        <v>114</v>
      </c>
      <c r="D1" s="31"/>
      <c r="E1" s="31" t="s">
        <v>115</v>
      </c>
      <c r="F1" s="31"/>
      <c r="G1" s="31" t="s">
        <v>116</v>
      </c>
      <c r="H1" s="31"/>
      <c r="I1" s="31" t="s">
        <v>121</v>
      </c>
      <c r="J1" s="31"/>
      <c r="K1" s="31" t="s">
        <v>117</v>
      </c>
      <c r="L1" s="31"/>
      <c r="M1" s="31" t="s">
        <v>118</v>
      </c>
      <c r="N1" s="31" t="s">
        <v>119</v>
      </c>
      <c r="O1" s="31"/>
      <c r="P1" s="31"/>
      <c r="Q1" s="31" t="s">
        <v>120</v>
      </c>
      <c r="R1" s="31"/>
      <c r="S1" s="31"/>
      <c r="T1" s="31"/>
      <c r="U1" s="31"/>
      <c r="V1" s="31"/>
      <c r="W1" s="31" t="s">
        <v>121</v>
      </c>
      <c r="X1" s="31"/>
      <c r="Y1" s="31"/>
      <c r="Z1" s="31"/>
      <c r="AA1" s="31" t="s">
        <v>117</v>
      </c>
      <c r="AB1" s="31"/>
      <c r="AC1" s="31" t="s">
        <v>118</v>
      </c>
      <c r="AD1" s="31" t="s">
        <v>119</v>
      </c>
      <c r="AE1" s="31"/>
      <c r="AF1" s="31"/>
      <c r="AG1" s="33" t="s">
        <v>120</v>
      </c>
    </row>
    <row r="2" spans="1:33" x14ac:dyDescent="0.25">
      <c r="A2" s="27" t="s">
        <v>0</v>
      </c>
      <c r="B2" s="35"/>
      <c r="C2" s="13">
        <v>0</v>
      </c>
      <c r="D2" s="13"/>
      <c r="E2" s="13">
        <v>0.10791698395068318</v>
      </c>
      <c r="F2" s="13"/>
      <c r="G2" s="13">
        <f>C2/E2</f>
        <v>0</v>
      </c>
      <c r="H2" s="13"/>
      <c r="I2" s="13">
        <f>G2/10</f>
        <v>0</v>
      </c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  <c r="W2" s="13">
        <v>0</v>
      </c>
      <c r="X2" s="13"/>
      <c r="Y2" s="13"/>
      <c r="Z2" s="13"/>
      <c r="AA2" s="13"/>
      <c r="AB2" s="13"/>
      <c r="AC2" s="13"/>
      <c r="AD2" s="13"/>
      <c r="AE2" s="13"/>
      <c r="AF2" s="13"/>
      <c r="AG2" s="13"/>
    </row>
    <row r="3" spans="1:33" x14ac:dyDescent="0.25">
      <c r="A3" s="25" t="s">
        <v>47</v>
      </c>
      <c r="B3" s="23"/>
      <c r="C3" s="12">
        <v>0</v>
      </c>
      <c r="D3" s="12"/>
      <c r="E3" s="12">
        <v>0.10767889152657327</v>
      </c>
      <c r="F3" s="12"/>
      <c r="G3" s="12">
        <f t="shared" ref="G3:G31" si="0">C3/E3</f>
        <v>0</v>
      </c>
      <c r="H3" s="12"/>
      <c r="I3" s="12">
        <f t="shared" ref="I3:I31" si="1">G3/10</f>
        <v>0</v>
      </c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  <c r="V3" s="12"/>
      <c r="W3" s="12">
        <v>0</v>
      </c>
      <c r="X3" s="12"/>
      <c r="Y3" s="12"/>
      <c r="Z3" s="12"/>
      <c r="AA3" s="12"/>
      <c r="AB3" s="12"/>
      <c r="AC3" s="12"/>
      <c r="AD3" s="12"/>
      <c r="AE3" s="12"/>
      <c r="AF3" s="12"/>
      <c r="AG3" s="12"/>
    </row>
    <row r="4" spans="1:33" x14ac:dyDescent="0.25">
      <c r="A4" s="25" t="s">
        <v>41</v>
      </c>
      <c r="B4" s="23"/>
      <c r="C4" s="12">
        <v>0.1869323969606933</v>
      </c>
      <c r="D4" s="12"/>
      <c r="E4" s="12">
        <v>0.10887792489773762</v>
      </c>
      <c r="F4" s="12"/>
      <c r="G4" s="12">
        <f t="shared" si="0"/>
        <v>1.7168989686042186</v>
      </c>
      <c r="H4" s="12"/>
      <c r="I4" s="12">
        <f t="shared" si="1"/>
        <v>0.17168989686042185</v>
      </c>
      <c r="J4" s="12"/>
      <c r="K4" s="12">
        <f>20/G4</f>
        <v>11.648909088843666</v>
      </c>
      <c r="L4" s="12"/>
      <c r="M4" s="12"/>
      <c r="N4" s="12"/>
      <c r="O4" s="12"/>
      <c r="P4" s="12"/>
      <c r="Q4" s="12">
        <f>(G4*17)/20</f>
        <v>1.4593641233135859</v>
      </c>
      <c r="R4" s="12"/>
      <c r="S4" s="12"/>
      <c r="T4" s="12"/>
      <c r="U4" s="12"/>
      <c r="V4" s="12"/>
      <c r="W4" s="12">
        <v>0.17168989686042185</v>
      </c>
      <c r="X4" s="12"/>
      <c r="Y4" s="12"/>
      <c r="Z4" s="12"/>
      <c r="AA4" s="12">
        <f>20/W4</f>
        <v>116.48909088843668</v>
      </c>
      <c r="AB4" s="12"/>
      <c r="AC4" s="12"/>
      <c r="AD4" s="12"/>
      <c r="AE4" s="12"/>
      <c r="AF4" s="12"/>
      <c r="AG4" s="12">
        <f>(W4*15)/20</f>
        <v>0.1287674226453164</v>
      </c>
    </row>
    <row r="5" spans="1:33" x14ac:dyDescent="0.25">
      <c r="A5" s="25" t="s">
        <v>20</v>
      </c>
      <c r="B5" s="23"/>
      <c r="C5" s="12">
        <v>1.2753826452168577</v>
      </c>
      <c r="D5" s="12"/>
      <c r="E5" s="12">
        <v>0.10857580620918045</v>
      </c>
      <c r="F5" s="12"/>
      <c r="G5" s="12">
        <f t="shared" si="0"/>
        <v>11.746471794643877</v>
      </c>
      <c r="H5" s="12"/>
      <c r="I5" s="12">
        <f t="shared" si="1"/>
        <v>1.1746471794643878</v>
      </c>
      <c r="J5" s="12"/>
      <c r="K5" s="12">
        <f t="shared" ref="K5:K31" si="2">20/G5</f>
        <v>1.7026389157227231</v>
      </c>
      <c r="L5" s="12"/>
      <c r="M5" s="12"/>
      <c r="N5" s="12"/>
      <c r="O5" s="12"/>
      <c r="P5" s="12"/>
      <c r="Q5" s="12">
        <f>(G5*17)/20</f>
        <v>9.9845010254472957</v>
      </c>
      <c r="R5" s="12"/>
      <c r="S5" s="12"/>
      <c r="T5" s="12"/>
      <c r="U5" s="12"/>
      <c r="V5" s="12"/>
      <c r="W5" s="12">
        <v>1.1746471794643878</v>
      </c>
      <c r="X5" s="12"/>
      <c r="Y5" s="12"/>
      <c r="Z5" s="12"/>
      <c r="AA5" s="12">
        <f t="shared" ref="AA5:AA31" si="3">20/W5</f>
        <v>17.026389157227229</v>
      </c>
      <c r="AB5" s="12"/>
      <c r="AC5" s="12"/>
      <c r="AD5" s="12"/>
      <c r="AE5" s="12"/>
      <c r="AF5" s="12"/>
      <c r="AG5" s="12">
        <f t="shared" ref="AG5:AG31" si="4">(W5*15)/20</f>
        <v>0.8809853845982909</v>
      </c>
    </row>
    <row r="6" spans="1:33" x14ac:dyDescent="0.25">
      <c r="A6" s="25" t="s">
        <v>60</v>
      </c>
      <c r="B6" s="23"/>
      <c r="C6" s="12">
        <v>3.8886407938424359</v>
      </c>
      <c r="D6" s="12"/>
      <c r="E6" s="12">
        <v>0.10930165029279389</v>
      </c>
      <c r="F6" s="12"/>
      <c r="G6" s="12">
        <f t="shared" si="0"/>
        <v>35.577146213489591</v>
      </c>
      <c r="H6" s="12"/>
      <c r="I6" s="12">
        <f t="shared" si="1"/>
        <v>3.5577146213489592</v>
      </c>
      <c r="J6" s="12"/>
      <c r="K6" s="12">
        <f t="shared" si="2"/>
        <v>0.56215863633313878</v>
      </c>
      <c r="L6" s="12"/>
      <c r="M6" s="12">
        <f>20*5/G6</f>
        <v>2.8107931816656939</v>
      </c>
      <c r="N6" s="12">
        <f>20*10/G6</f>
        <v>5.6215863633313878</v>
      </c>
      <c r="O6" s="12"/>
      <c r="P6" s="12"/>
      <c r="Q6" s="12"/>
      <c r="R6" s="12"/>
      <c r="S6" s="12"/>
      <c r="T6" s="12"/>
      <c r="U6" s="12"/>
      <c r="V6" s="12"/>
      <c r="W6" s="12">
        <v>3.5577146213489592</v>
      </c>
      <c r="X6" s="12"/>
      <c r="Y6" s="12"/>
      <c r="Z6" s="12"/>
      <c r="AA6" s="12">
        <f t="shared" si="3"/>
        <v>5.6215863633313878</v>
      </c>
      <c r="AB6" s="12"/>
      <c r="AC6" s="12"/>
      <c r="AD6" s="12"/>
      <c r="AE6" s="12"/>
      <c r="AF6" s="12"/>
      <c r="AG6" s="12">
        <f t="shared" si="4"/>
        <v>2.6682859660117195</v>
      </c>
    </row>
    <row r="7" spans="1:33" x14ac:dyDescent="0.25">
      <c r="A7" s="25" t="s">
        <v>78</v>
      </c>
      <c r="B7" s="23"/>
      <c r="C7" s="12">
        <v>8.3962075175004554</v>
      </c>
      <c r="D7" s="12"/>
      <c r="E7" s="12">
        <v>0.10884779654436033</v>
      </c>
      <c r="F7" s="12"/>
      <c r="G7" s="12">
        <f t="shared" si="0"/>
        <v>77.137138132866355</v>
      </c>
      <c r="H7" s="12"/>
      <c r="I7" s="12">
        <f t="shared" si="1"/>
        <v>7.7137138132866356</v>
      </c>
      <c r="J7" s="12"/>
      <c r="K7" s="12">
        <f t="shared" si="2"/>
        <v>0.25927848095103834</v>
      </c>
      <c r="L7" s="12"/>
      <c r="M7" s="12">
        <f t="shared" ref="M7:M27" si="5">20*5/G7</f>
        <v>1.2963924047551916</v>
      </c>
      <c r="N7" s="12">
        <f t="shared" ref="N7:N27" si="6">20*10/G7</f>
        <v>2.5927848095103831</v>
      </c>
      <c r="O7" s="12"/>
      <c r="P7" s="12"/>
      <c r="Q7" s="12"/>
      <c r="R7" s="12"/>
      <c r="S7" s="12"/>
      <c r="T7" s="12"/>
      <c r="U7" s="12"/>
      <c r="V7" s="12"/>
      <c r="W7" s="12">
        <v>7.7137138132866356</v>
      </c>
      <c r="X7" s="12"/>
      <c r="Y7" s="12"/>
      <c r="Z7" s="12"/>
      <c r="AA7" s="12">
        <f t="shared" si="3"/>
        <v>2.5927848095103831</v>
      </c>
      <c r="AB7" s="12"/>
      <c r="AC7" s="12"/>
      <c r="AD7" s="12"/>
      <c r="AE7" s="12"/>
      <c r="AF7" s="12"/>
      <c r="AG7" s="12">
        <f t="shared" si="4"/>
        <v>5.7852853599649769</v>
      </c>
    </row>
    <row r="8" spans="1:33" x14ac:dyDescent="0.25">
      <c r="A8" s="25" t="s">
        <v>31</v>
      </c>
      <c r="B8" s="23"/>
      <c r="C8" s="12">
        <v>14.814397553475512</v>
      </c>
      <c r="D8" s="12"/>
      <c r="E8" s="12">
        <v>0.10935267878835001</v>
      </c>
      <c r="F8" s="12"/>
      <c r="G8" s="12">
        <f t="shared" si="0"/>
        <v>135.47356788715246</v>
      </c>
      <c r="H8" s="12"/>
      <c r="I8" s="12">
        <f t="shared" si="1"/>
        <v>13.547356788715245</v>
      </c>
      <c r="J8" s="12"/>
      <c r="K8" s="12">
        <f t="shared" si="2"/>
        <v>0.14763027439167847</v>
      </c>
      <c r="L8" s="12"/>
      <c r="M8" s="12">
        <f t="shared" si="5"/>
        <v>0.73815137195839242</v>
      </c>
      <c r="N8" s="12">
        <f t="shared" si="6"/>
        <v>1.4763027439167848</v>
      </c>
      <c r="O8" s="12"/>
      <c r="P8" s="12"/>
      <c r="Q8" s="12"/>
      <c r="R8" s="12"/>
      <c r="S8" s="12"/>
      <c r="T8" s="12"/>
      <c r="U8" s="12"/>
      <c r="V8" s="12"/>
      <c r="W8" s="12">
        <v>13.547356788715245</v>
      </c>
      <c r="X8" s="12"/>
      <c r="Y8" s="12"/>
      <c r="Z8" s="12"/>
      <c r="AA8" s="12">
        <f t="shared" si="3"/>
        <v>1.4763027439167848</v>
      </c>
      <c r="AB8" s="12"/>
      <c r="AC8" s="12"/>
      <c r="AD8" s="12"/>
      <c r="AE8" s="12"/>
      <c r="AF8" s="12"/>
      <c r="AG8" s="12">
        <f t="shared" si="4"/>
        <v>10.160517591536435</v>
      </c>
    </row>
    <row r="9" spans="1:33" x14ac:dyDescent="0.25">
      <c r="A9" s="25" t="s">
        <v>30</v>
      </c>
      <c r="B9" s="23"/>
      <c r="C9" s="12">
        <v>22.40901014155083</v>
      </c>
      <c r="D9" s="12"/>
      <c r="E9" s="12">
        <v>0.10894983096162972</v>
      </c>
      <c r="F9" s="12"/>
      <c r="G9" s="12">
        <f t="shared" si="0"/>
        <v>205.68191748221165</v>
      </c>
      <c r="H9" s="12"/>
      <c r="I9" s="12">
        <f t="shared" si="1"/>
        <v>20.568191748221164</v>
      </c>
      <c r="J9" s="12"/>
      <c r="K9" s="12">
        <f t="shared" si="2"/>
        <v>9.7237522115816016E-2</v>
      </c>
      <c r="L9" s="12"/>
      <c r="M9" s="12">
        <f t="shared" si="5"/>
        <v>0.48618761057908011</v>
      </c>
      <c r="N9" s="12">
        <f t="shared" si="6"/>
        <v>0.97237522115816022</v>
      </c>
      <c r="O9" s="12"/>
      <c r="P9" s="12"/>
      <c r="Q9" s="12"/>
      <c r="R9" s="12"/>
      <c r="S9" s="12"/>
      <c r="T9" s="12"/>
      <c r="U9" s="12"/>
      <c r="V9" s="12"/>
      <c r="W9" s="12">
        <v>20.568191748221164</v>
      </c>
      <c r="X9" s="12"/>
      <c r="Y9" s="12"/>
      <c r="Z9" s="12"/>
      <c r="AA9" s="12">
        <f t="shared" si="3"/>
        <v>0.97237522115816022</v>
      </c>
      <c r="AB9" s="12"/>
      <c r="AC9" s="12">
        <f t="shared" ref="AC9:AC18" si="7">20*5/W9</f>
        <v>4.8618761057908007</v>
      </c>
      <c r="AD9" s="12">
        <f t="shared" ref="AD9:AD18" si="8">20*10/W9</f>
        <v>9.7237522115816013</v>
      </c>
      <c r="AE9" s="12"/>
      <c r="AF9" s="12"/>
      <c r="AG9" s="12"/>
    </row>
    <row r="10" spans="1:33" x14ac:dyDescent="0.25">
      <c r="A10" s="25" t="s">
        <v>68</v>
      </c>
      <c r="B10" s="23"/>
      <c r="C10" s="12">
        <v>29.574900560610107</v>
      </c>
      <c r="D10" s="12"/>
      <c r="E10" s="12">
        <v>0.10859993419652017</v>
      </c>
      <c r="F10" s="12"/>
      <c r="G10" s="12">
        <f t="shared" si="0"/>
        <v>272.32889945487432</v>
      </c>
      <c r="H10" s="12"/>
      <c r="I10" s="12">
        <f t="shared" si="1"/>
        <v>27.232889945487432</v>
      </c>
      <c r="J10" s="12"/>
      <c r="K10" s="12">
        <f t="shared" si="2"/>
        <v>7.3440608176489397E-2</v>
      </c>
      <c r="L10" s="12"/>
      <c r="M10" s="12">
        <f t="shared" si="5"/>
        <v>0.36720304088244693</v>
      </c>
      <c r="N10" s="12">
        <f t="shared" si="6"/>
        <v>0.73440608176489386</v>
      </c>
      <c r="O10" s="12"/>
      <c r="P10" s="12"/>
      <c r="Q10" s="12"/>
      <c r="R10" s="12"/>
      <c r="S10" s="12"/>
      <c r="T10" s="12"/>
      <c r="U10" s="12"/>
      <c r="V10" s="12"/>
      <c r="W10" s="12">
        <v>27.232889945487432</v>
      </c>
      <c r="X10" s="12"/>
      <c r="Y10" s="12"/>
      <c r="Z10" s="12"/>
      <c r="AA10" s="12">
        <f t="shared" si="3"/>
        <v>0.73440608176489386</v>
      </c>
      <c r="AB10" s="12"/>
      <c r="AC10" s="12">
        <f t="shared" si="7"/>
        <v>3.6720304088244693</v>
      </c>
      <c r="AD10" s="12">
        <f t="shared" si="8"/>
        <v>7.3440608176489386</v>
      </c>
      <c r="AE10" s="12"/>
      <c r="AF10" s="12"/>
      <c r="AG10" s="12"/>
    </row>
    <row r="11" spans="1:33" x14ac:dyDescent="0.25">
      <c r="A11" s="25" t="s">
        <v>74</v>
      </c>
      <c r="B11" s="23"/>
      <c r="C11" s="12">
        <v>36.066396523543936</v>
      </c>
      <c r="D11" s="12"/>
      <c r="E11" s="12">
        <v>0.10909540454455102</v>
      </c>
      <c r="F11" s="12"/>
      <c r="G11" s="12">
        <f t="shared" si="0"/>
        <v>330.59501153245725</v>
      </c>
      <c r="H11" s="12"/>
      <c r="I11" s="12">
        <f t="shared" si="1"/>
        <v>33.059501153245726</v>
      </c>
      <c r="J11" s="12"/>
      <c r="K11" s="12">
        <f t="shared" si="2"/>
        <v>6.0496980602613944E-2</v>
      </c>
      <c r="L11" s="12"/>
      <c r="M11" s="12">
        <f t="shared" si="5"/>
        <v>0.30248490301306974</v>
      </c>
      <c r="N11" s="12">
        <f t="shared" si="6"/>
        <v>0.60496980602613948</v>
      </c>
      <c r="O11" s="12"/>
      <c r="P11" s="12"/>
      <c r="Q11" s="12"/>
      <c r="R11" s="12"/>
      <c r="S11" s="12"/>
      <c r="T11" s="12"/>
      <c r="U11" s="12"/>
      <c r="V11" s="12"/>
      <c r="W11" s="12">
        <v>33.059501153245726</v>
      </c>
      <c r="X11" s="12"/>
      <c r="Y11" s="12"/>
      <c r="Z11" s="12"/>
      <c r="AA11" s="12">
        <f t="shared" si="3"/>
        <v>0.60496980602613948</v>
      </c>
      <c r="AB11" s="12"/>
      <c r="AC11" s="12">
        <f t="shared" si="7"/>
        <v>3.0248490301306972</v>
      </c>
      <c r="AD11" s="12">
        <f t="shared" si="8"/>
        <v>6.0496980602613943</v>
      </c>
      <c r="AE11" s="12"/>
      <c r="AF11" s="12"/>
      <c r="AG11" s="12"/>
    </row>
    <row r="12" spans="1:33" x14ac:dyDescent="0.25">
      <c r="A12" s="25" t="s">
        <v>17</v>
      </c>
      <c r="B12" s="23"/>
      <c r="C12" s="12">
        <v>39.927100933382725</v>
      </c>
      <c r="D12" s="12"/>
      <c r="E12" s="12">
        <v>0.10933710982210408</v>
      </c>
      <c r="F12" s="12"/>
      <c r="G12" s="12">
        <f t="shared" si="0"/>
        <v>365.17428527556416</v>
      </c>
      <c r="H12" s="12"/>
      <c r="I12" s="12">
        <f t="shared" si="1"/>
        <v>36.517428527556419</v>
      </c>
      <c r="J12" s="12"/>
      <c r="K12" s="12">
        <f t="shared" si="2"/>
        <v>5.4768368985531939E-2</v>
      </c>
      <c r="L12" s="12"/>
      <c r="M12" s="12">
        <f t="shared" si="5"/>
        <v>0.27384184492765967</v>
      </c>
      <c r="N12" s="12">
        <f t="shared" si="6"/>
        <v>0.54768368985531934</v>
      </c>
      <c r="O12" s="12"/>
      <c r="P12" s="12"/>
      <c r="Q12" s="12"/>
      <c r="R12" s="12"/>
      <c r="S12" s="12"/>
      <c r="T12" s="12"/>
      <c r="U12" s="12"/>
      <c r="V12" s="12"/>
      <c r="W12" s="12">
        <v>36.517428527556419</v>
      </c>
      <c r="X12" s="12"/>
      <c r="Y12" s="12"/>
      <c r="Z12" s="12"/>
      <c r="AA12" s="12">
        <f t="shared" si="3"/>
        <v>0.54768368985531934</v>
      </c>
      <c r="AB12" s="12"/>
      <c r="AC12" s="12">
        <f t="shared" si="7"/>
        <v>2.7384184492765966</v>
      </c>
      <c r="AD12" s="12">
        <f t="shared" si="8"/>
        <v>5.4768368985531932</v>
      </c>
      <c r="AE12" s="12"/>
      <c r="AF12" s="12"/>
      <c r="AG12" s="12"/>
    </row>
    <row r="13" spans="1:33" x14ac:dyDescent="0.25">
      <c r="A13" s="25" t="s">
        <v>29</v>
      </c>
      <c r="B13" s="23"/>
      <c r="C13" s="12">
        <v>41.452231472605689</v>
      </c>
      <c r="D13" s="12"/>
      <c r="E13" s="12">
        <v>0.10880763793403955</v>
      </c>
      <c r="F13" s="12"/>
      <c r="G13" s="12">
        <f t="shared" si="0"/>
        <v>380.96802999927735</v>
      </c>
      <c r="H13" s="12"/>
      <c r="I13" s="12">
        <f t="shared" si="1"/>
        <v>38.096802999927732</v>
      </c>
      <c r="J13" s="12"/>
      <c r="K13" s="12">
        <f t="shared" si="2"/>
        <v>5.2497843454312784E-2</v>
      </c>
      <c r="L13" s="12"/>
      <c r="M13" s="12">
        <f t="shared" si="5"/>
        <v>0.26248921727156393</v>
      </c>
      <c r="N13" s="12">
        <f t="shared" si="6"/>
        <v>0.52497843454312787</v>
      </c>
      <c r="O13" s="12"/>
      <c r="P13" s="12"/>
      <c r="Q13" s="12"/>
      <c r="R13" s="12"/>
      <c r="S13" s="12"/>
      <c r="T13" s="12"/>
      <c r="U13" s="12"/>
      <c r="V13" s="12"/>
      <c r="W13" s="12">
        <v>38.096802999927732</v>
      </c>
      <c r="X13" s="12"/>
      <c r="Y13" s="12"/>
      <c r="Z13" s="12"/>
      <c r="AA13" s="12">
        <f t="shared" si="3"/>
        <v>0.52497843454312787</v>
      </c>
      <c r="AB13" s="12"/>
      <c r="AC13" s="12">
        <f t="shared" si="7"/>
        <v>2.6248921727156396</v>
      </c>
      <c r="AD13" s="12">
        <f t="shared" si="8"/>
        <v>5.2497843454312791</v>
      </c>
      <c r="AE13" s="12"/>
      <c r="AF13" s="12"/>
      <c r="AG13" s="12"/>
    </row>
    <row r="14" spans="1:33" x14ac:dyDescent="0.25">
      <c r="A14" s="25" t="s">
        <v>4</v>
      </c>
      <c r="B14" s="23"/>
      <c r="C14" s="12">
        <v>40.270052610981764</v>
      </c>
      <c r="D14" s="12"/>
      <c r="E14" s="12">
        <v>0.1078885072860275</v>
      </c>
      <c r="F14" s="12"/>
      <c r="G14" s="12">
        <f t="shared" si="0"/>
        <v>373.25618477805267</v>
      </c>
      <c r="H14" s="12"/>
      <c r="I14" s="12">
        <f t="shared" si="1"/>
        <v>37.325618477805264</v>
      </c>
      <c r="J14" s="12"/>
      <c r="K14" s="12">
        <f t="shared" si="2"/>
        <v>5.3582501283649171E-2</v>
      </c>
      <c r="L14" s="12"/>
      <c r="M14" s="12">
        <f t="shared" si="5"/>
        <v>0.26791250641824588</v>
      </c>
      <c r="N14" s="12">
        <f t="shared" si="6"/>
        <v>0.53582501283649175</v>
      </c>
      <c r="O14" s="12"/>
      <c r="P14" s="12"/>
      <c r="Q14" s="12"/>
      <c r="R14" s="12"/>
      <c r="S14" s="12"/>
      <c r="T14" s="12"/>
      <c r="U14" s="12"/>
      <c r="V14" s="12"/>
      <c r="W14" s="12">
        <v>37.325618477805264</v>
      </c>
      <c r="X14" s="12"/>
      <c r="Y14" s="12"/>
      <c r="Z14" s="12"/>
      <c r="AA14" s="12">
        <f t="shared" si="3"/>
        <v>0.53582501283649175</v>
      </c>
      <c r="AB14" s="12"/>
      <c r="AC14" s="12">
        <f t="shared" si="7"/>
        <v>2.6791250641824589</v>
      </c>
      <c r="AD14" s="12">
        <f t="shared" si="8"/>
        <v>5.3582501283649178</v>
      </c>
      <c r="AE14" s="12"/>
      <c r="AF14" s="12"/>
      <c r="AG14" s="12"/>
    </row>
    <row r="15" spans="1:33" x14ac:dyDescent="0.25">
      <c r="A15" s="25" t="s">
        <v>15</v>
      </c>
      <c r="B15" s="23"/>
      <c r="C15" s="12">
        <v>38.306995568265727</v>
      </c>
      <c r="D15" s="12"/>
      <c r="E15" s="12">
        <v>0.107715969764963</v>
      </c>
      <c r="F15" s="12"/>
      <c r="G15" s="12">
        <f t="shared" si="0"/>
        <v>355.62967730645568</v>
      </c>
      <c r="H15" s="12"/>
      <c r="I15" s="12">
        <f t="shared" si="1"/>
        <v>35.562967730645568</v>
      </c>
      <c r="J15" s="12"/>
      <c r="K15" s="12">
        <f t="shared" si="2"/>
        <v>5.6238276151417646E-2</v>
      </c>
      <c r="L15" s="12"/>
      <c r="M15" s="12">
        <f t="shared" si="5"/>
        <v>0.28119138075708822</v>
      </c>
      <c r="N15" s="12">
        <f t="shared" si="6"/>
        <v>0.56238276151417643</v>
      </c>
      <c r="O15" s="12"/>
      <c r="P15" s="12"/>
      <c r="Q15" s="12"/>
      <c r="R15" s="12"/>
      <c r="S15" s="12"/>
      <c r="T15" s="12"/>
      <c r="U15" s="12"/>
      <c r="V15" s="12"/>
      <c r="W15" s="12">
        <v>35.562967730645568</v>
      </c>
      <c r="X15" s="12"/>
      <c r="Y15" s="12"/>
      <c r="Z15" s="12"/>
      <c r="AA15" s="12">
        <f t="shared" si="3"/>
        <v>0.56238276151417643</v>
      </c>
      <c r="AB15" s="12"/>
      <c r="AC15" s="12">
        <f t="shared" si="7"/>
        <v>2.8119138075708823</v>
      </c>
      <c r="AD15" s="12">
        <f t="shared" si="8"/>
        <v>5.6238276151417645</v>
      </c>
      <c r="AE15" s="12"/>
      <c r="AF15" s="12"/>
      <c r="AG15" s="12"/>
    </row>
    <row r="16" spans="1:33" x14ac:dyDescent="0.25">
      <c r="A16" s="25" t="s">
        <v>45</v>
      </c>
      <c r="B16" s="23"/>
      <c r="C16" s="12">
        <v>34.720070907503498</v>
      </c>
      <c r="D16" s="12"/>
      <c r="E16" s="12">
        <v>0.10803040237002498</v>
      </c>
      <c r="F16" s="12"/>
      <c r="G16" s="12">
        <f t="shared" si="0"/>
        <v>321.39166517755393</v>
      </c>
      <c r="H16" s="12"/>
      <c r="I16" s="12">
        <f t="shared" si="1"/>
        <v>32.139166517755392</v>
      </c>
      <c r="J16" s="12"/>
      <c r="K16" s="12">
        <f t="shared" si="2"/>
        <v>6.2229367363808054E-2</v>
      </c>
      <c r="L16" s="12"/>
      <c r="M16" s="12">
        <f t="shared" si="5"/>
        <v>0.31114683681904026</v>
      </c>
      <c r="N16" s="12">
        <f t="shared" si="6"/>
        <v>0.62229367363808052</v>
      </c>
      <c r="O16" s="12"/>
      <c r="P16" s="12"/>
      <c r="Q16" s="12"/>
      <c r="R16" s="12"/>
      <c r="S16" s="12"/>
      <c r="T16" s="12"/>
      <c r="U16" s="12"/>
      <c r="V16" s="12"/>
      <c r="W16" s="12">
        <v>32.139166517755392</v>
      </c>
      <c r="X16" s="12"/>
      <c r="Y16" s="12"/>
      <c r="Z16" s="12"/>
      <c r="AA16" s="12">
        <f t="shared" si="3"/>
        <v>0.62229367363808052</v>
      </c>
      <c r="AB16" s="12"/>
      <c r="AC16" s="12">
        <f t="shared" si="7"/>
        <v>3.111468368190403</v>
      </c>
      <c r="AD16" s="12">
        <f t="shared" si="8"/>
        <v>6.2229367363808059</v>
      </c>
      <c r="AE16" s="12"/>
      <c r="AF16" s="12"/>
      <c r="AG16" s="12"/>
    </row>
    <row r="17" spans="1:33" x14ac:dyDescent="0.25">
      <c r="A17" s="25" t="s">
        <v>3</v>
      </c>
      <c r="B17" s="23"/>
      <c r="C17" s="12">
        <v>30.003542678298025</v>
      </c>
      <c r="D17" s="12"/>
      <c r="E17" s="12">
        <v>0.10731393713233338</v>
      </c>
      <c r="F17" s="12"/>
      <c r="G17" s="12">
        <f t="shared" si="0"/>
        <v>279.58663599583883</v>
      </c>
      <c r="H17" s="12"/>
      <c r="I17" s="12">
        <f t="shared" si="1"/>
        <v>27.958663599583883</v>
      </c>
      <c r="J17" s="12"/>
      <c r="K17" s="12">
        <f t="shared" si="2"/>
        <v>7.1534177335635121E-2</v>
      </c>
      <c r="L17" s="12"/>
      <c r="M17" s="12">
        <f t="shared" si="5"/>
        <v>0.35767088667817559</v>
      </c>
      <c r="N17" s="12">
        <f t="shared" si="6"/>
        <v>0.71534177335635118</v>
      </c>
      <c r="O17" s="12"/>
      <c r="P17" s="12"/>
      <c r="Q17" s="12"/>
      <c r="R17" s="12"/>
      <c r="S17" s="12"/>
      <c r="T17" s="12"/>
      <c r="U17" s="12"/>
      <c r="V17" s="12"/>
      <c r="W17" s="12">
        <v>27.958663599583883</v>
      </c>
      <c r="X17" s="12"/>
      <c r="Y17" s="12"/>
      <c r="Z17" s="12"/>
      <c r="AA17" s="12">
        <f t="shared" si="3"/>
        <v>0.71534177335635118</v>
      </c>
      <c r="AB17" s="12"/>
      <c r="AC17" s="12">
        <f t="shared" si="7"/>
        <v>3.5767088667817561</v>
      </c>
      <c r="AD17" s="12">
        <f t="shared" si="8"/>
        <v>7.1534177335635123</v>
      </c>
      <c r="AE17" s="12"/>
      <c r="AF17" s="12"/>
      <c r="AG17" s="12"/>
    </row>
    <row r="18" spans="1:33" x14ac:dyDescent="0.25">
      <c r="A18" s="25" t="s">
        <v>48</v>
      </c>
      <c r="B18" s="23"/>
      <c r="C18" s="12">
        <v>25.396775477889406</v>
      </c>
      <c r="D18" s="12"/>
      <c r="E18" s="12">
        <v>0.10778830441210803</v>
      </c>
      <c r="F18" s="12"/>
      <c r="G18" s="12">
        <f t="shared" si="0"/>
        <v>235.61717216359278</v>
      </c>
      <c r="H18" s="12"/>
      <c r="I18" s="12">
        <f t="shared" si="1"/>
        <v>23.561717216359277</v>
      </c>
      <c r="J18" s="12"/>
      <c r="K18" s="12">
        <f t="shared" si="2"/>
        <v>8.4883456567901083E-2</v>
      </c>
      <c r="L18" s="12"/>
      <c r="M18" s="12">
        <f t="shared" si="5"/>
        <v>0.42441728283950542</v>
      </c>
      <c r="N18" s="12">
        <f t="shared" si="6"/>
        <v>0.84883456567901083</v>
      </c>
      <c r="O18" s="12"/>
      <c r="P18" s="12"/>
      <c r="Q18" s="12"/>
      <c r="R18" s="12"/>
      <c r="S18" s="12"/>
      <c r="T18" s="12"/>
      <c r="U18" s="12"/>
      <c r="V18" s="12"/>
      <c r="W18" s="12">
        <v>23.561717216359277</v>
      </c>
      <c r="X18" s="12"/>
      <c r="Y18" s="12"/>
      <c r="Z18" s="12"/>
      <c r="AA18" s="12">
        <f t="shared" si="3"/>
        <v>0.84883456567901083</v>
      </c>
      <c r="AB18" s="12"/>
      <c r="AC18" s="12">
        <f t="shared" si="7"/>
        <v>4.2441728283950546</v>
      </c>
      <c r="AD18" s="12">
        <f t="shared" si="8"/>
        <v>8.4883456567901092</v>
      </c>
      <c r="AE18" s="12"/>
      <c r="AF18" s="12"/>
      <c r="AG18" s="12"/>
    </row>
    <row r="19" spans="1:33" x14ac:dyDescent="0.25">
      <c r="A19" s="25" t="s">
        <v>64</v>
      </c>
      <c r="B19" s="23"/>
      <c r="C19" s="12">
        <v>21.009701330968937</v>
      </c>
      <c r="D19" s="12"/>
      <c r="E19" s="12">
        <v>0.10765452710048143</v>
      </c>
      <c r="F19" s="12"/>
      <c r="G19" s="12">
        <f t="shared" si="0"/>
        <v>195.15854926713047</v>
      </c>
      <c r="H19" s="12"/>
      <c r="I19" s="12">
        <f t="shared" si="1"/>
        <v>19.515854926713047</v>
      </c>
      <c r="J19" s="12"/>
      <c r="K19" s="12">
        <f t="shared" si="2"/>
        <v>0.10248077819344856</v>
      </c>
      <c r="L19" s="12"/>
      <c r="M19" s="12">
        <f t="shared" si="5"/>
        <v>0.51240389096724281</v>
      </c>
      <c r="N19" s="12">
        <f t="shared" si="6"/>
        <v>1.0248077819344856</v>
      </c>
      <c r="O19" s="12"/>
      <c r="P19" s="12"/>
      <c r="Q19" s="12"/>
      <c r="R19" s="12"/>
      <c r="S19" s="12"/>
      <c r="T19" s="12"/>
      <c r="U19" s="12"/>
      <c r="V19" s="12"/>
      <c r="W19" s="12">
        <v>19.515854926713047</v>
      </c>
      <c r="X19" s="12"/>
      <c r="Y19" s="12"/>
      <c r="Z19" s="12"/>
      <c r="AA19" s="12">
        <f t="shared" si="3"/>
        <v>1.0248077819344856</v>
      </c>
      <c r="AB19" s="12"/>
      <c r="AC19" s="12"/>
      <c r="AD19" s="12"/>
      <c r="AE19" s="12"/>
      <c r="AF19" s="12"/>
      <c r="AG19" s="12">
        <f t="shared" si="4"/>
        <v>14.636891195034787</v>
      </c>
    </row>
    <row r="20" spans="1:33" x14ac:dyDescent="0.25">
      <c r="A20" s="25" t="s">
        <v>5</v>
      </c>
      <c r="B20" s="23"/>
      <c r="C20" s="12">
        <v>16.683533278986417</v>
      </c>
      <c r="D20" s="12"/>
      <c r="E20" s="12">
        <v>0.10732254818484402</v>
      </c>
      <c r="F20" s="12"/>
      <c r="G20" s="12">
        <f t="shared" si="0"/>
        <v>155.45226572753376</v>
      </c>
      <c r="H20" s="12"/>
      <c r="I20" s="12">
        <f t="shared" si="1"/>
        <v>15.545226572753375</v>
      </c>
      <c r="J20" s="12"/>
      <c r="K20" s="12">
        <f t="shared" si="2"/>
        <v>0.12865685750154746</v>
      </c>
      <c r="L20" s="12"/>
      <c r="M20" s="12">
        <f t="shared" si="5"/>
        <v>0.64328428750773725</v>
      </c>
      <c r="N20" s="12">
        <f t="shared" si="6"/>
        <v>1.2865685750154745</v>
      </c>
      <c r="O20" s="12"/>
      <c r="P20" s="12"/>
      <c r="Q20" s="12"/>
      <c r="R20" s="12"/>
      <c r="S20" s="12"/>
      <c r="T20" s="12"/>
      <c r="U20" s="12"/>
      <c r="V20" s="12"/>
      <c r="W20" s="12">
        <v>15.545226572753375</v>
      </c>
      <c r="X20" s="12"/>
      <c r="Y20" s="12"/>
      <c r="Z20" s="12"/>
      <c r="AA20" s="12">
        <f t="shared" si="3"/>
        <v>1.2865685750154747</v>
      </c>
      <c r="AB20" s="12"/>
      <c r="AC20" s="12"/>
      <c r="AD20" s="12"/>
      <c r="AE20" s="12"/>
      <c r="AF20" s="12"/>
      <c r="AG20" s="12">
        <f t="shared" si="4"/>
        <v>11.658919929565032</v>
      </c>
    </row>
    <row r="21" spans="1:33" x14ac:dyDescent="0.25">
      <c r="A21" s="25" t="s">
        <v>34</v>
      </c>
      <c r="B21" s="23"/>
      <c r="C21" s="12">
        <v>13.09195885013961</v>
      </c>
      <c r="D21" s="12"/>
      <c r="E21" s="12">
        <v>0.1077055201626403</v>
      </c>
      <c r="F21" s="12"/>
      <c r="G21" s="12">
        <f t="shared" si="0"/>
        <v>121.55327628862614</v>
      </c>
      <c r="H21" s="12"/>
      <c r="I21" s="12">
        <f t="shared" si="1"/>
        <v>12.155327628862613</v>
      </c>
      <c r="J21" s="12"/>
      <c r="K21" s="12">
        <f t="shared" si="2"/>
        <v>0.16453690604365404</v>
      </c>
      <c r="L21" s="12"/>
      <c r="M21" s="12">
        <f t="shared" si="5"/>
        <v>0.82268453021827026</v>
      </c>
      <c r="N21" s="12">
        <f t="shared" si="6"/>
        <v>1.6453690604365405</v>
      </c>
      <c r="O21" s="12"/>
      <c r="P21" s="12"/>
      <c r="Q21" s="12"/>
      <c r="R21" s="12"/>
      <c r="S21" s="12"/>
      <c r="T21" s="12"/>
      <c r="U21" s="12"/>
      <c r="V21" s="12"/>
      <c r="W21" s="12">
        <v>12.155327628862613</v>
      </c>
      <c r="X21" s="12"/>
      <c r="Y21" s="12"/>
      <c r="Z21" s="12"/>
      <c r="AA21" s="12">
        <f t="shared" si="3"/>
        <v>1.6453690604365405</v>
      </c>
      <c r="AB21" s="12"/>
      <c r="AC21" s="12"/>
      <c r="AD21" s="12"/>
      <c r="AE21" s="12"/>
      <c r="AF21" s="12"/>
      <c r="AG21" s="12">
        <f t="shared" si="4"/>
        <v>9.1164957216469595</v>
      </c>
    </row>
    <row r="22" spans="1:33" x14ac:dyDescent="0.25">
      <c r="A22" s="25" t="s">
        <v>85</v>
      </c>
      <c r="B22" s="23"/>
      <c r="C22" s="12">
        <v>10.046241997867204</v>
      </c>
      <c r="D22" s="12"/>
      <c r="E22" s="12">
        <v>0.10755684351315203</v>
      </c>
      <c r="F22" s="12"/>
      <c r="G22" s="12">
        <f t="shared" si="0"/>
        <v>93.404024046491756</v>
      </c>
      <c r="H22" s="12"/>
      <c r="I22" s="12">
        <f t="shared" si="1"/>
        <v>9.3404024046491756</v>
      </c>
      <c r="J22" s="12"/>
      <c r="K22" s="12">
        <f t="shared" si="2"/>
        <v>0.21412353701212081</v>
      </c>
      <c r="L22" s="12"/>
      <c r="M22" s="12">
        <f t="shared" si="5"/>
        <v>1.0706176850606042</v>
      </c>
      <c r="N22" s="12">
        <f t="shared" si="6"/>
        <v>2.1412353701212083</v>
      </c>
      <c r="O22" s="12"/>
      <c r="P22" s="12"/>
      <c r="Q22" s="12"/>
      <c r="R22" s="12"/>
      <c r="S22" s="12"/>
      <c r="T22" s="12"/>
      <c r="U22" s="12"/>
      <c r="V22" s="12"/>
      <c r="W22" s="12">
        <v>9.3404024046491756</v>
      </c>
      <c r="X22" s="12"/>
      <c r="Y22" s="12"/>
      <c r="Z22" s="12"/>
      <c r="AA22" s="12">
        <f t="shared" si="3"/>
        <v>2.1412353701212083</v>
      </c>
      <c r="AB22" s="12"/>
      <c r="AC22" s="12"/>
      <c r="AD22" s="12"/>
      <c r="AE22" s="12"/>
      <c r="AF22" s="12"/>
      <c r="AG22" s="12">
        <f t="shared" si="4"/>
        <v>7.0053018034868817</v>
      </c>
    </row>
    <row r="23" spans="1:33" x14ac:dyDescent="0.25">
      <c r="A23" s="25" t="s">
        <v>19</v>
      </c>
      <c r="B23" s="23"/>
      <c r="C23" s="12">
        <v>7.5758958262646106</v>
      </c>
      <c r="D23" s="12"/>
      <c r="E23" s="12">
        <v>0.10764882135619185</v>
      </c>
      <c r="F23" s="12"/>
      <c r="G23" s="12">
        <f t="shared" si="0"/>
        <v>70.376022057847209</v>
      </c>
      <c r="H23" s="12"/>
      <c r="I23" s="12">
        <f t="shared" si="1"/>
        <v>7.0376022057847205</v>
      </c>
      <c r="J23" s="12"/>
      <c r="K23" s="12">
        <f t="shared" si="2"/>
        <v>0.28418770221994838</v>
      </c>
      <c r="L23" s="12"/>
      <c r="M23" s="12">
        <f t="shared" si="5"/>
        <v>1.4209385110997419</v>
      </c>
      <c r="N23" s="12">
        <f t="shared" si="6"/>
        <v>2.8418770221994838</v>
      </c>
      <c r="O23" s="12"/>
      <c r="P23" s="12"/>
      <c r="Q23" s="12"/>
      <c r="R23" s="12"/>
      <c r="S23" s="12"/>
      <c r="T23" s="12"/>
      <c r="U23" s="12"/>
      <c r="V23" s="12"/>
      <c r="W23" s="12">
        <v>7.0376022057847205</v>
      </c>
      <c r="X23" s="12"/>
      <c r="Y23" s="12"/>
      <c r="Z23" s="12"/>
      <c r="AA23" s="12">
        <f t="shared" si="3"/>
        <v>2.8418770221994838</v>
      </c>
      <c r="AB23" s="12"/>
      <c r="AC23" s="12"/>
      <c r="AD23" s="12"/>
      <c r="AE23" s="12"/>
      <c r="AF23" s="12"/>
      <c r="AG23" s="12">
        <f t="shared" si="4"/>
        <v>5.2782016543385399</v>
      </c>
    </row>
    <row r="24" spans="1:33" x14ac:dyDescent="0.25">
      <c r="A24" s="25" t="s">
        <v>54</v>
      </c>
      <c r="B24" s="23"/>
      <c r="C24" s="12">
        <v>5.4932408745603203</v>
      </c>
      <c r="D24" s="12"/>
      <c r="E24" s="12">
        <v>0.1072687789283279</v>
      </c>
      <c r="F24" s="12"/>
      <c r="G24" s="12">
        <f t="shared" si="0"/>
        <v>51.210062512510312</v>
      </c>
      <c r="H24" s="12"/>
      <c r="I24" s="12">
        <f t="shared" si="1"/>
        <v>5.121006251251031</v>
      </c>
      <c r="J24" s="12"/>
      <c r="K24" s="12">
        <f t="shared" si="2"/>
        <v>0.39054824420716377</v>
      </c>
      <c r="L24" s="12"/>
      <c r="M24" s="12">
        <f t="shared" si="5"/>
        <v>1.9527412210358188</v>
      </c>
      <c r="N24" s="12">
        <f t="shared" si="6"/>
        <v>3.9054824420716376</v>
      </c>
      <c r="O24" s="12"/>
      <c r="P24" s="12"/>
      <c r="Q24" s="12"/>
      <c r="R24" s="12"/>
      <c r="S24" s="12"/>
      <c r="T24" s="12"/>
      <c r="U24" s="12"/>
      <c r="V24" s="12"/>
      <c r="W24" s="12">
        <v>5.121006251251031</v>
      </c>
      <c r="X24" s="12"/>
      <c r="Y24" s="12"/>
      <c r="Z24" s="12"/>
      <c r="AA24" s="12">
        <f t="shared" si="3"/>
        <v>3.9054824420716376</v>
      </c>
      <c r="AB24" s="12"/>
      <c r="AC24" s="12"/>
      <c r="AD24" s="12"/>
      <c r="AE24" s="12"/>
      <c r="AF24" s="12"/>
      <c r="AG24" s="12">
        <f t="shared" si="4"/>
        <v>3.8407546884382731</v>
      </c>
    </row>
    <row r="25" spans="1:33" x14ac:dyDescent="0.25">
      <c r="A25" s="25" t="s">
        <v>51</v>
      </c>
      <c r="B25" s="23"/>
      <c r="C25" s="12">
        <v>4.1798594138263825</v>
      </c>
      <c r="D25" s="12"/>
      <c r="E25" s="12">
        <v>0.10905137555145548</v>
      </c>
      <c r="F25" s="12"/>
      <c r="G25" s="12">
        <f t="shared" si="0"/>
        <v>38.329268133386648</v>
      </c>
      <c r="H25" s="12"/>
      <c r="I25" s="12">
        <f t="shared" si="1"/>
        <v>3.8329268133386649</v>
      </c>
      <c r="J25" s="12"/>
      <c r="K25" s="12">
        <f t="shared" si="2"/>
        <v>0.52179446605658075</v>
      </c>
      <c r="L25" s="12"/>
      <c r="M25" s="12">
        <f t="shared" si="5"/>
        <v>2.6089723302829033</v>
      </c>
      <c r="N25" s="12">
        <f t="shared" si="6"/>
        <v>5.2179446605658066</v>
      </c>
      <c r="O25" s="12"/>
      <c r="P25" s="12"/>
      <c r="Q25" s="12"/>
      <c r="R25" s="12"/>
      <c r="S25" s="12"/>
      <c r="T25" s="12"/>
      <c r="U25" s="12"/>
      <c r="V25" s="12"/>
      <c r="W25" s="12">
        <v>3.8329268133386649</v>
      </c>
      <c r="X25" s="12"/>
      <c r="Y25" s="12"/>
      <c r="Z25" s="12"/>
      <c r="AA25" s="12">
        <f t="shared" si="3"/>
        <v>5.2179446605658066</v>
      </c>
      <c r="AB25" s="12"/>
      <c r="AC25" s="12"/>
      <c r="AD25" s="12"/>
      <c r="AE25" s="12"/>
      <c r="AF25" s="12"/>
      <c r="AG25" s="12">
        <f t="shared" si="4"/>
        <v>2.8746951100039988</v>
      </c>
    </row>
    <row r="26" spans="1:33" x14ac:dyDescent="0.25">
      <c r="A26" s="25" t="s">
        <v>81</v>
      </c>
      <c r="B26" s="23"/>
      <c r="C26" s="12">
        <v>2.8643222195662239</v>
      </c>
      <c r="D26" s="12"/>
      <c r="E26" s="12">
        <v>0.10695378486441014</v>
      </c>
      <c r="F26" s="12"/>
      <c r="G26" s="12">
        <f t="shared" si="0"/>
        <v>26.780933682687781</v>
      </c>
      <c r="H26" s="12"/>
      <c r="I26" s="12">
        <f t="shared" si="1"/>
        <v>2.6780933682687782</v>
      </c>
      <c r="J26" s="12"/>
      <c r="K26" s="12">
        <f t="shared" si="2"/>
        <v>0.74679995242020869</v>
      </c>
      <c r="L26" s="12"/>
      <c r="M26" s="12">
        <f t="shared" si="5"/>
        <v>3.7339997621010435</v>
      </c>
      <c r="N26" s="12">
        <f t="shared" si="6"/>
        <v>7.4679995242020869</v>
      </c>
      <c r="O26" s="12"/>
      <c r="P26" s="12"/>
      <c r="Q26" s="12"/>
      <c r="R26" s="12"/>
      <c r="S26" s="12"/>
      <c r="T26" s="12"/>
      <c r="U26" s="12"/>
      <c r="V26" s="12"/>
      <c r="W26" s="12">
        <v>2.6780933682687782</v>
      </c>
      <c r="X26" s="12"/>
      <c r="Y26" s="12"/>
      <c r="Z26" s="12"/>
      <c r="AA26" s="12">
        <f t="shared" si="3"/>
        <v>7.4679995242020869</v>
      </c>
      <c r="AB26" s="12"/>
      <c r="AC26" s="12"/>
      <c r="AD26" s="12"/>
      <c r="AE26" s="12"/>
      <c r="AF26" s="12"/>
      <c r="AG26" s="12">
        <f t="shared" si="4"/>
        <v>2.0085700262015838</v>
      </c>
    </row>
    <row r="27" spans="1:33" x14ac:dyDescent="0.25">
      <c r="A27" s="25" t="s">
        <v>26</v>
      </c>
      <c r="B27" s="23"/>
      <c r="C27" s="12">
        <v>2.7670908243110222</v>
      </c>
      <c r="D27" s="12"/>
      <c r="E27" s="12">
        <v>0.10794845035555663</v>
      </c>
      <c r="F27" s="12"/>
      <c r="G27" s="12">
        <f t="shared" si="0"/>
        <v>25.633446475580524</v>
      </c>
      <c r="H27" s="12"/>
      <c r="I27" s="12">
        <f t="shared" si="1"/>
        <v>2.5633446475580524</v>
      </c>
      <c r="J27" s="12"/>
      <c r="K27" s="12">
        <f t="shared" si="2"/>
        <v>0.78023062638310547</v>
      </c>
      <c r="L27" s="12"/>
      <c r="M27" s="12">
        <f t="shared" si="5"/>
        <v>3.9011531319155277</v>
      </c>
      <c r="N27" s="12">
        <f t="shared" si="6"/>
        <v>7.8023062638310554</v>
      </c>
      <c r="O27" s="12"/>
      <c r="P27" s="12"/>
      <c r="Q27" s="12"/>
      <c r="R27" s="12"/>
      <c r="S27" s="12"/>
      <c r="T27" s="12"/>
      <c r="U27" s="12"/>
      <c r="V27" s="12"/>
      <c r="W27" s="12">
        <v>2.5633446475580524</v>
      </c>
      <c r="X27" s="12"/>
      <c r="Y27" s="12"/>
      <c r="Z27" s="12"/>
      <c r="AA27" s="12">
        <f t="shared" si="3"/>
        <v>7.8023062638310554</v>
      </c>
      <c r="AB27" s="12"/>
      <c r="AC27" s="12"/>
      <c r="AD27" s="12"/>
      <c r="AE27" s="12"/>
      <c r="AF27" s="12"/>
      <c r="AG27" s="12">
        <f t="shared" si="4"/>
        <v>1.9225084856685393</v>
      </c>
    </row>
    <row r="28" spans="1:33" x14ac:dyDescent="0.25">
      <c r="A28" s="25" t="s">
        <v>49</v>
      </c>
      <c r="B28" s="23"/>
      <c r="C28" s="12">
        <v>1.4561400788667236</v>
      </c>
      <c r="D28" s="12"/>
      <c r="E28" s="12">
        <v>0.10816422012983218</v>
      </c>
      <c r="F28" s="12"/>
      <c r="G28" s="12">
        <f t="shared" si="0"/>
        <v>13.462308304159016</v>
      </c>
      <c r="H28" s="12"/>
      <c r="I28" s="12">
        <f t="shared" si="1"/>
        <v>1.3462308304159016</v>
      </c>
      <c r="J28" s="12"/>
      <c r="K28" s="12">
        <f t="shared" si="2"/>
        <v>1.4856293250854493</v>
      </c>
      <c r="L28" s="12"/>
      <c r="M28" s="12"/>
      <c r="N28" s="12"/>
      <c r="O28" s="12"/>
      <c r="P28" s="12"/>
      <c r="Q28" s="12">
        <f>(G28*17)/20</f>
        <v>11.442962058535164</v>
      </c>
      <c r="R28" s="12"/>
      <c r="S28" s="12"/>
      <c r="T28" s="12"/>
      <c r="U28" s="12"/>
      <c r="V28" s="12"/>
      <c r="W28" s="12">
        <v>1.3462308304159016</v>
      </c>
      <c r="X28" s="12"/>
      <c r="Y28" s="12"/>
      <c r="Z28" s="12"/>
      <c r="AA28" s="12">
        <f t="shared" si="3"/>
        <v>14.856293250854494</v>
      </c>
      <c r="AB28" s="12"/>
      <c r="AC28" s="12"/>
      <c r="AD28" s="12"/>
      <c r="AE28" s="12"/>
      <c r="AF28" s="12"/>
      <c r="AG28" s="12">
        <f t="shared" si="4"/>
        <v>1.0096731228119262</v>
      </c>
    </row>
    <row r="29" spans="1:33" x14ac:dyDescent="0.25">
      <c r="A29" s="25" t="s">
        <v>7</v>
      </c>
      <c r="B29" s="23"/>
      <c r="C29" s="12">
        <v>1.0090863616648689</v>
      </c>
      <c r="D29" s="12"/>
      <c r="E29" s="12">
        <v>0.1084886330373695</v>
      </c>
      <c r="F29" s="12"/>
      <c r="G29" s="12">
        <f t="shared" si="0"/>
        <v>9.3013095788319458</v>
      </c>
      <c r="H29" s="12"/>
      <c r="I29" s="12">
        <f t="shared" si="1"/>
        <v>0.93013095788319455</v>
      </c>
      <c r="J29" s="12"/>
      <c r="K29" s="12">
        <f t="shared" si="2"/>
        <v>2.1502348492427656</v>
      </c>
      <c r="L29" s="12"/>
      <c r="M29" s="12"/>
      <c r="N29" s="12"/>
      <c r="O29" s="12"/>
      <c r="P29" s="12"/>
      <c r="Q29" s="12">
        <f>(G29*17)/20</f>
        <v>7.9061131420071531</v>
      </c>
      <c r="R29" s="12"/>
      <c r="S29" s="12"/>
      <c r="T29" s="12"/>
      <c r="U29" s="12"/>
      <c r="V29" s="12"/>
      <c r="W29" s="12">
        <v>0.93013095788319455</v>
      </c>
      <c r="X29" s="12"/>
      <c r="Y29" s="12"/>
      <c r="Z29" s="12"/>
      <c r="AA29" s="12">
        <f t="shared" si="3"/>
        <v>21.502348492427657</v>
      </c>
      <c r="AB29" s="12"/>
      <c r="AC29" s="12"/>
      <c r="AD29" s="12"/>
      <c r="AE29" s="12"/>
      <c r="AF29" s="12"/>
      <c r="AG29" s="12">
        <f t="shared" si="4"/>
        <v>0.69759821841239589</v>
      </c>
    </row>
    <row r="30" spans="1:33" x14ac:dyDescent="0.25">
      <c r="A30" s="25" t="s">
        <v>39</v>
      </c>
      <c r="B30" s="23"/>
      <c r="C30" s="12">
        <v>1.0393390008535275</v>
      </c>
      <c r="D30" s="12"/>
      <c r="E30" s="12">
        <v>0.10890347678093849</v>
      </c>
      <c r="F30" s="12"/>
      <c r="G30" s="12">
        <f t="shared" si="0"/>
        <v>9.5436714380035674</v>
      </c>
      <c r="H30" s="12"/>
      <c r="I30" s="12">
        <f t="shared" si="1"/>
        <v>0.9543671438003567</v>
      </c>
      <c r="J30" s="12"/>
      <c r="K30" s="12">
        <f t="shared" si="2"/>
        <v>2.0956295624720065</v>
      </c>
      <c r="L30" s="12"/>
      <c r="M30" s="12"/>
      <c r="N30" s="12"/>
      <c r="O30" s="12"/>
      <c r="P30" s="12"/>
      <c r="Q30" s="12">
        <f>(G30*17)/20</f>
        <v>8.1121207223030325</v>
      </c>
      <c r="R30" s="12"/>
      <c r="S30" s="12"/>
      <c r="T30" s="12"/>
      <c r="U30" s="12"/>
      <c r="V30" s="12"/>
      <c r="W30" s="12">
        <v>0.9543671438003567</v>
      </c>
      <c r="X30" s="12"/>
      <c r="Y30" s="12"/>
      <c r="Z30" s="12"/>
      <c r="AA30" s="12">
        <f t="shared" si="3"/>
        <v>20.956295624720063</v>
      </c>
      <c r="AB30" s="12"/>
      <c r="AC30" s="12"/>
      <c r="AD30" s="12"/>
      <c r="AE30" s="12"/>
      <c r="AF30" s="12"/>
      <c r="AG30" s="12">
        <f t="shared" si="4"/>
        <v>0.71577535785026758</v>
      </c>
    </row>
    <row r="31" spans="1:33" ht="15.75" thickBot="1" x14ac:dyDescent="0.3">
      <c r="A31" s="26" t="s">
        <v>9</v>
      </c>
      <c r="B31" s="23"/>
      <c r="C31" s="12">
        <v>0.85123753050205264</v>
      </c>
      <c r="D31" s="12"/>
      <c r="E31" s="12">
        <v>0.10786727464320232</v>
      </c>
      <c r="F31" s="12"/>
      <c r="G31" s="12">
        <f t="shared" si="0"/>
        <v>7.8915271876269353</v>
      </c>
      <c r="H31" s="12"/>
      <c r="I31" s="12">
        <f t="shared" si="1"/>
        <v>0.78915271876269355</v>
      </c>
      <c r="J31" s="12"/>
      <c r="K31" s="12">
        <f t="shared" si="2"/>
        <v>2.5343636946924351</v>
      </c>
      <c r="L31" s="12"/>
      <c r="M31" s="12"/>
      <c r="N31" s="12"/>
      <c r="O31" s="12"/>
      <c r="P31" s="12"/>
      <c r="Q31" s="12">
        <f>(G31*17)/20</f>
        <v>6.707798109482896</v>
      </c>
      <c r="R31" s="12"/>
      <c r="S31" s="12"/>
      <c r="T31" s="12"/>
      <c r="U31" s="12"/>
      <c r="V31" s="12"/>
      <c r="W31" s="12">
        <v>0.78915271876269355</v>
      </c>
      <c r="X31" s="12"/>
      <c r="Y31" s="12"/>
      <c r="Z31" s="12"/>
      <c r="AA31" s="12">
        <f t="shared" si="3"/>
        <v>25.343636946924349</v>
      </c>
      <c r="AB31" s="12"/>
      <c r="AC31" s="12"/>
      <c r="AD31" s="12"/>
      <c r="AE31" s="12"/>
      <c r="AF31" s="12"/>
      <c r="AG31" s="12">
        <f t="shared" si="4"/>
        <v>0.59186453907202019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1"/>
  <sheetViews>
    <sheetView workbookViewId="0">
      <selection activeCell="H16" sqref="H16"/>
    </sheetView>
  </sheetViews>
  <sheetFormatPr defaultRowHeight="15" x14ac:dyDescent="0.25"/>
  <cols>
    <col min="2" max="2" width="30.42578125" bestFit="1" customWidth="1"/>
    <col min="3" max="3" width="45.85546875" bestFit="1" customWidth="1"/>
    <col min="4" max="4" width="8.7109375" customWidth="1"/>
    <col min="7" max="7" width="11.42578125" bestFit="1" customWidth="1"/>
    <col min="8" max="8" width="16.7109375" bestFit="1" customWidth="1"/>
    <col min="9" max="9" width="14.5703125" bestFit="1" customWidth="1"/>
    <col min="11" max="11" width="15" bestFit="1" customWidth="1"/>
    <col min="12" max="12" width="14" bestFit="1" customWidth="1"/>
    <col min="13" max="13" width="10.7109375" bestFit="1" customWidth="1"/>
    <col min="15" max="15" width="14.5703125" bestFit="1" customWidth="1"/>
    <col min="16" max="16" width="22.85546875" bestFit="1" customWidth="1"/>
  </cols>
  <sheetData>
    <row r="1" spans="1:16" ht="15.75" thickBot="1" x14ac:dyDescent="0.3">
      <c r="B1" s="14" t="s">
        <v>119</v>
      </c>
      <c r="C1" s="14" t="s">
        <v>123</v>
      </c>
      <c r="G1" t="s">
        <v>124</v>
      </c>
      <c r="H1" t="s">
        <v>125</v>
      </c>
      <c r="I1" t="s">
        <v>126</v>
      </c>
      <c r="K1" t="s">
        <v>127</v>
      </c>
      <c r="L1" t="s">
        <v>128</v>
      </c>
      <c r="M1" t="s">
        <v>129</v>
      </c>
      <c r="O1" t="s">
        <v>130</v>
      </c>
      <c r="P1" t="s">
        <v>131</v>
      </c>
    </row>
    <row r="2" spans="1:16" x14ac:dyDescent="0.25">
      <c r="A2">
        <v>10</v>
      </c>
      <c r="B2" s="13"/>
      <c r="C2" s="13"/>
      <c r="D2" s="62" t="s">
        <v>122</v>
      </c>
      <c r="G2" s="15" t="s">
        <v>132</v>
      </c>
      <c r="H2" s="15" t="s">
        <v>132</v>
      </c>
      <c r="I2" s="15" t="s">
        <v>132</v>
      </c>
    </row>
    <row r="3" spans="1:16" x14ac:dyDescent="0.25">
      <c r="A3">
        <v>20</v>
      </c>
      <c r="B3" s="12"/>
      <c r="C3" s="12"/>
      <c r="D3" s="62"/>
      <c r="G3" s="15" t="s">
        <v>132</v>
      </c>
      <c r="H3" s="15" t="s">
        <v>132</v>
      </c>
      <c r="I3" s="15" t="s">
        <v>132</v>
      </c>
      <c r="M3">
        <f>L3-K3</f>
        <v>0</v>
      </c>
      <c r="P3" t="e">
        <f>(O3*I3)/M3</f>
        <v>#VALUE!</v>
      </c>
    </row>
    <row r="4" spans="1:16" x14ac:dyDescent="0.25">
      <c r="A4">
        <v>30</v>
      </c>
      <c r="B4" s="12"/>
      <c r="C4" s="12">
        <v>0.1287674226453164</v>
      </c>
      <c r="D4" s="62"/>
      <c r="G4">
        <v>6.3124000000000002</v>
      </c>
      <c r="H4">
        <v>21.3231</v>
      </c>
      <c r="I4">
        <f t="shared" ref="I4:I31" si="0">H4-G4</f>
        <v>15.0107</v>
      </c>
      <c r="K4">
        <v>6.3124000000000002</v>
      </c>
      <c r="L4">
        <v>7.3474000000000004</v>
      </c>
      <c r="M4">
        <f t="shared" ref="M4:M31" si="1">L4-K4</f>
        <v>1.0350000000000001</v>
      </c>
      <c r="O4">
        <v>0.17168989686042185</v>
      </c>
      <c r="P4">
        <f t="shared" ref="P4:P31" si="2">(O4*I4)/M4</f>
        <v>2.4900343331427379</v>
      </c>
    </row>
    <row r="5" spans="1:16" x14ac:dyDescent="0.25">
      <c r="A5">
        <v>40</v>
      </c>
      <c r="B5" s="12"/>
      <c r="C5" s="12">
        <v>0.8809853845982909</v>
      </c>
      <c r="D5" s="62"/>
      <c r="G5">
        <v>6.3212000000000002</v>
      </c>
      <c r="H5">
        <v>21.436499999999999</v>
      </c>
      <c r="I5">
        <f t="shared" si="0"/>
        <v>15.115299999999998</v>
      </c>
      <c r="K5">
        <v>6.3209</v>
      </c>
      <c r="L5">
        <v>7.3540000000000001</v>
      </c>
      <c r="M5">
        <f t="shared" si="1"/>
        <v>1.0331000000000001</v>
      </c>
      <c r="O5">
        <v>1.1746471794643878</v>
      </c>
      <c r="P5">
        <f t="shared" si="2"/>
        <v>17.18627868721136</v>
      </c>
    </row>
    <row r="6" spans="1:16" x14ac:dyDescent="0.25">
      <c r="A6">
        <v>50</v>
      </c>
      <c r="B6" s="12"/>
      <c r="C6" s="12">
        <v>2.6682859660117195</v>
      </c>
      <c r="D6" s="62"/>
      <c r="G6">
        <v>6.3140999999999998</v>
      </c>
      <c r="H6">
        <v>21.338699999999999</v>
      </c>
      <c r="I6">
        <f t="shared" si="0"/>
        <v>15.0246</v>
      </c>
      <c r="K6">
        <v>6.3141999999999996</v>
      </c>
      <c r="L6">
        <v>8.9276</v>
      </c>
      <c r="M6">
        <f t="shared" si="1"/>
        <v>2.6134000000000004</v>
      </c>
      <c r="O6">
        <v>3.5577146213489592</v>
      </c>
      <c r="P6">
        <f t="shared" si="2"/>
        <v>20.453523800382477</v>
      </c>
    </row>
    <row r="7" spans="1:16" x14ac:dyDescent="0.25">
      <c r="A7">
        <v>60</v>
      </c>
      <c r="B7" s="12"/>
      <c r="C7" s="12">
        <v>5.7852853599649769</v>
      </c>
      <c r="D7" s="62"/>
      <c r="G7">
        <v>6.3361000000000001</v>
      </c>
      <c r="H7">
        <v>21.3506</v>
      </c>
      <c r="I7">
        <f t="shared" si="0"/>
        <v>15.0145</v>
      </c>
      <c r="K7">
        <v>6.3357000000000001</v>
      </c>
      <c r="L7">
        <v>12.0581</v>
      </c>
      <c r="M7">
        <f t="shared" si="1"/>
        <v>5.7223999999999995</v>
      </c>
      <c r="O7">
        <v>7.7137138132866356</v>
      </c>
      <c r="P7">
        <f t="shared" si="2"/>
        <v>20.239332456590276</v>
      </c>
    </row>
    <row r="8" spans="1:16" x14ac:dyDescent="0.25">
      <c r="A8">
        <v>70</v>
      </c>
      <c r="B8" s="12"/>
      <c r="C8" s="12">
        <v>10.160517591536435</v>
      </c>
      <c r="D8" s="62"/>
      <c r="G8">
        <v>6.3242000000000003</v>
      </c>
      <c r="H8">
        <v>21.361799999999999</v>
      </c>
      <c r="I8">
        <f t="shared" si="0"/>
        <v>15.037599999999998</v>
      </c>
      <c r="K8">
        <v>6.3243</v>
      </c>
      <c r="L8">
        <v>16.382899999999999</v>
      </c>
      <c r="M8">
        <f t="shared" si="1"/>
        <v>10.058599999999998</v>
      </c>
      <c r="O8">
        <v>13.547356788715245</v>
      </c>
      <c r="P8">
        <f t="shared" si="2"/>
        <v>20.253288971227047</v>
      </c>
    </row>
    <row r="9" spans="1:16" x14ac:dyDescent="0.25">
      <c r="A9">
        <v>80</v>
      </c>
      <c r="B9" s="12">
        <v>9.7237522115816013</v>
      </c>
      <c r="C9" s="12"/>
      <c r="D9" s="62"/>
      <c r="G9">
        <v>6.3483999999999998</v>
      </c>
      <c r="H9">
        <v>16.026700000000002</v>
      </c>
      <c r="I9">
        <f t="shared" si="0"/>
        <v>9.6783000000000019</v>
      </c>
      <c r="K9">
        <v>6.3479000000000001</v>
      </c>
      <c r="L9">
        <v>16.367999999999999</v>
      </c>
      <c r="M9">
        <f t="shared" si="1"/>
        <v>10.020099999999999</v>
      </c>
      <c r="O9">
        <v>20.568191748221164</v>
      </c>
      <c r="P9">
        <f t="shared" si="2"/>
        <v>19.866581191486006</v>
      </c>
    </row>
    <row r="10" spans="1:16" x14ac:dyDescent="0.25">
      <c r="A10">
        <v>90</v>
      </c>
      <c r="B10" s="12">
        <v>7.3440608176489386</v>
      </c>
      <c r="C10" s="12"/>
      <c r="D10" s="62"/>
      <c r="G10">
        <v>6.3442999999999996</v>
      </c>
      <c r="H10">
        <v>13.9368</v>
      </c>
      <c r="I10">
        <f t="shared" si="0"/>
        <v>7.5925000000000002</v>
      </c>
      <c r="K10">
        <v>6.3434999999999997</v>
      </c>
      <c r="L10">
        <v>16.364599999999999</v>
      </c>
      <c r="M10">
        <f t="shared" si="1"/>
        <v>10.021100000000001</v>
      </c>
      <c r="O10">
        <v>27.232889945487432</v>
      </c>
      <c r="P10">
        <f t="shared" si="2"/>
        <v>20.633035985182598</v>
      </c>
    </row>
    <row r="11" spans="1:16" x14ac:dyDescent="0.25">
      <c r="A11">
        <v>100</v>
      </c>
      <c r="B11" s="12">
        <v>6.0496980602613943</v>
      </c>
      <c r="C11" s="12"/>
      <c r="D11" s="62"/>
      <c r="G11">
        <v>6.3512000000000004</v>
      </c>
      <c r="H11">
        <v>12.481400000000001</v>
      </c>
      <c r="I11">
        <f t="shared" si="0"/>
        <v>6.1302000000000003</v>
      </c>
      <c r="K11">
        <v>6.3505000000000003</v>
      </c>
      <c r="L11">
        <v>16.380500000000001</v>
      </c>
      <c r="M11">
        <f t="shared" si="1"/>
        <v>10.030000000000001</v>
      </c>
      <c r="O11">
        <v>33.059501153245726</v>
      </c>
      <c r="P11">
        <f t="shared" si="2"/>
        <v>20.205518840441368</v>
      </c>
    </row>
    <row r="12" spans="1:16" x14ac:dyDescent="0.25">
      <c r="A12">
        <v>110</v>
      </c>
      <c r="B12" s="12">
        <v>5.4768368985531932</v>
      </c>
      <c r="C12" s="12"/>
      <c r="D12" s="62"/>
      <c r="G12">
        <v>6.3239000000000001</v>
      </c>
      <c r="H12">
        <v>11.7585</v>
      </c>
      <c r="I12">
        <f t="shared" si="0"/>
        <v>5.4345999999999997</v>
      </c>
      <c r="K12">
        <v>6.3223000000000003</v>
      </c>
      <c r="L12">
        <v>16.331800000000001</v>
      </c>
      <c r="M12">
        <f t="shared" si="1"/>
        <v>10.009500000000001</v>
      </c>
      <c r="O12">
        <v>36.517428527556419</v>
      </c>
      <c r="P12">
        <f t="shared" si="2"/>
        <v>19.826926127764434</v>
      </c>
    </row>
    <row r="13" spans="1:16" x14ac:dyDescent="0.25">
      <c r="A13">
        <v>120</v>
      </c>
      <c r="B13" s="12">
        <v>5.2497843454312791</v>
      </c>
      <c r="C13" s="12"/>
      <c r="D13" s="62"/>
      <c r="G13">
        <v>6.3247</v>
      </c>
      <c r="H13">
        <v>11.5395</v>
      </c>
      <c r="I13">
        <f t="shared" si="0"/>
        <v>5.2148000000000003</v>
      </c>
      <c r="K13">
        <v>6.3232999999999997</v>
      </c>
      <c r="L13">
        <v>16.262699999999999</v>
      </c>
      <c r="M13">
        <f t="shared" si="1"/>
        <v>9.9393999999999991</v>
      </c>
      <c r="O13">
        <v>38.096802999927732</v>
      </c>
      <c r="P13">
        <f t="shared" si="2"/>
        <v>19.987847182327222</v>
      </c>
    </row>
    <row r="14" spans="1:16" x14ac:dyDescent="0.25">
      <c r="A14">
        <v>130</v>
      </c>
      <c r="B14" s="12">
        <v>5.3582501283649178</v>
      </c>
      <c r="C14" s="12"/>
      <c r="D14" s="62"/>
      <c r="G14">
        <v>6.3118999999999996</v>
      </c>
      <c r="H14">
        <v>11.590299999999999</v>
      </c>
      <c r="I14">
        <f t="shared" si="0"/>
        <v>5.2783999999999995</v>
      </c>
      <c r="K14">
        <v>6.3109000000000002</v>
      </c>
      <c r="L14">
        <v>16.314900000000002</v>
      </c>
      <c r="M14">
        <f t="shared" si="1"/>
        <v>10.004000000000001</v>
      </c>
      <c r="O14">
        <v>37.325618477805264</v>
      </c>
      <c r="P14">
        <f t="shared" si="2"/>
        <v>19.694076826594088</v>
      </c>
    </row>
    <row r="15" spans="1:16" x14ac:dyDescent="0.25">
      <c r="A15">
        <v>140</v>
      </c>
      <c r="B15" s="12">
        <v>5.6238276151417645</v>
      </c>
      <c r="C15" s="12"/>
      <c r="D15" s="62"/>
      <c r="G15">
        <v>6.3139000000000003</v>
      </c>
      <c r="H15">
        <v>11.9262</v>
      </c>
      <c r="I15">
        <f t="shared" si="0"/>
        <v>5.6122999999999994</v>
      </c>
      <c r="K15">
        <v>6.3124000000000002</v>
      </c>
      <c r="L15">
        <v>16.304400000000001</v>
      </c>
      <c r="M15">
        <f t="shared" si="1"/>
        <v>9.9920000000000009</v>
      </c>
      <c r="O15">
        <v>35.562967730645568</v>
      </c>
      <c r="P15">
        <f t="shared" si="2"/>
        <v>19.974984366963778</v>
      </c>
    </row>
    <row r="16" spans="1:16" x14ac:dyDescent="0.25">
      <c r="A16">
        <v>150</v>
      </c>
      <c r="B16" s="12">
        <v>6.2229367363808059</v>
      </c>
      <c r="C16" s="12"/>
      <c r="D16" s="62"/>
      <c r="G16">
        <v>6.298</v>
      </c>
      <c r="H16">
        <v>12.5192</v>
      </c>
      <c r="I16">
        <f t="shared" si="0"/>
        <v>6.2211999999999996</v>
      </c>
      <c r="K16">
        <v>6.2968000000000002</v>
      </c>
      <c r="L16">
        <v>16.270299999999999</v>
      </c>
      <c r="M16">
        <f t="shared" si="1"/>
        <v>9.9734999999999978</v>
      </c>
      <c r="O16">
        <v>32.139166517755392</v>
      </c>
      <c r="P16">
        <f t="shared" si="2"/>
        <v>20.047544266331766</v>
      </c>
    </row>
    <row r="17" spans="1:16" x14ac:dyDescent="0.25">
      <c r="A17">
        <v>160</v>
      </c>
      <c r="B17" s="12">
        <v>7.1534177335635123</v>
      </c>
      <c r="C17" s="12"/>
      <c r="D17" s="62"/>
      <c r="G17">
        <v>6.3025000000000002</v>
      </c>
      <c r="H17">
        <v>13.425800000000001</v>
      </c>
      <c r="I17">
        <f t="shared" si="0"/>
        <v>7.1233000000000004</v>
      </c>
      <c r="K17">
        <v>6.3022999999999998</v>
      </c>
      <c r="L17">
        <v>16.295400000000001</v>
      </c>
      <c r="M17">
        <f t="shared" si="1"/>
        <v>9.9931000000000019</v>
      </c>
      <c r="O17">
        <v>27.958663599583883</v>
      </c>
      <c r="P17">
        <f t="shared" si="2"/>
        <v>19.929546228789448</v>
      </c>
    </row>
    <row r="18" spans="1:16" x14ac:dyDescent="0.25">
      <c r="A18">
        <v>170</v>
      </c>
      <c r="B18" s="12">
        <v>8.4883456567901092</v>
      </c>
      <c r="C18" s="12"/>
      <c r="D18" s="62"/>
      <c r="G18">
        <v>6.335</v>
      </c>
      <c r="H18">
        <v>14.8148</v>
      </c>
      <c r="I18">
        <f t="shared" si="0"/>
        <v>8.4798000000000009</v>
      </c>
      <c r="K18">
        <v>6.3343999999999996</v>
      </c>
      <c r="L18">
        <v>16.350999999999999</v>
      </c>
      <c r="M18">
        <f t="shared" si="1"/>
        <v>10.0166</v>
      </c>
      <c r="O18">
        <v>23.561717216359277</v>
      </c>
      <c r="P18">
        <f t="shared" si="2"/>
        <v>19.946753354559771</v>
      </c>
    </row>
    <row r="19" spans="1:16" x14ac:dyDescent="0.25">
      <c r="A19">
        <v>180</v>
      </c>
      <c r="B19" s="12"/>
      <c r="C19" s="12">
        <v>14.636891195034787</v>
      </c>
      <c r="D19" s="62"/>
      <c r="G19">
        <v>6.327</v>
      </c>
      <c r="H19">
        <v>21.357600000000001</v>
      </c>
      <c r="I19">
        <f t="shared" si="0"/>
        <v>15.030600000000002</v>
      </c>
      <c r="K19">
        <v>6.3277000000000001</v>
      </c>
      <c r="L19">
        <v>20.992799999999999</v>
      </c>
      <c r="M19">
        <f t="shared" si="1"/>
        <v>14.665099999999999</v>
      </c>
      <c r="O19">
        <v>19.515854926713047</v>
      </c>
      <c r="P19">
        <f t="shared" si="2"/>
        <v>20.00225085825894</v>
      </c>
    </row>
    <row r="20" spans="1:16" x14ac:dyDescent="0.25">
      <c r="A20">
        <v>190</v>
      </c>
      <c r="B20" s="12"/>
      <c r="C20" s="12">
        <v>11.658919929565032</v>
      </c>
      <c r="D20" s="62"/>
      <c r="G20">
        <v>6.3269000000000002</v>
      </c>
      <c r="H20">
        <v>21.319700000000001</v>
      </c>
      <c r="I20">
        <f t="shared" si="0"/>
        <v>14.992800000000001</v>
      </c>
      <c r="K20">
        <v>6.3266999999999998</v>
      </c>
      <c r="L20">
        <v>17.955300000000001</v>
      </c>
      <c r="M20">
        <f t="shared" si="1"/>
        <v>11.628600000000002</v>
      </c>
      <c r="O20">
        <v>15.545226572753375</v>
      </c>
      <c r="P20">
        <f t="shared" si="2"/>
        <v>20.042522140238443</v>
      </c>
    </row>
    <row r="21" spans="1:16" x14ac:dyDescent="0.25">
      <c r="A21">
        <v>200</v>
      </c>
      <c r="B21" s="12"/>
      <c r="C21" s="12">
        <v>9.1164957216469595</v>
      </c>
      <c r="D21" s="62"/>
      <c r="G21">
        <v>6.3491999999999997</v>
      </c>
      <c r="H21">
        <v>21.307099999999998</v>
      </c>
      <c r="I21">
        <f t="shared" si="0"/>
        <v>14.957899999999999</v>
      </c>
      <c r="K21">
        <v>6.3483999999999998</v>
      </c>
      <c r="L21">
        <v>15.4498</v>
      </c>
      <c r="M21">
        <f t="shared" si="1"/>
        <v>9.1013999999999999</v>
      </c>
      <c r="O21">
        <v>12.155327628862613</v>
      </c>
      <c r="P21">
        <f t="shared" si="2"/>
        <v>19.97694586984025</v>
      </c>
    </row>
    <row r="22" spans="1:16" x14ac:dyDescent="0.25">
      <c r="A22">
        <v>210</v>
      </c>
      <c r="B22" s="12"/>
      <c r="C22" s="12">
        <v>7.0053018034868817</v>
      </c>
      <c r="D22" s="62"/>
      <c r="G22">
        <v>6.2965</v>
      </c>
      <c r="H22">
        <v>21.2727</v>
      </c>
      <c r="I22">
        <f t="shared" si="0"/>
        <v>14.9762</v>
      </c>
      <c r="K22">
        <v>6.2961</v>
      </c>
      <c r="L22">
        <v>13.3367</v>
      </c>
      <c r="M22">
        <f t="shared" si="1"/>
        <v>7.0406000000000004</v>
      </c>
      <c r="O22">
        <v>9.3404024046491756</v>
      </c>
      <c r="P22">
        <f t="shared" si="2"/>
        <v>19.868155340810013</v>
      </c>
    </row>
    <row r="23" spans="1:16" x14ac:dyDescent="0.25">
      <c r="A23">
        <v>220</v>
      </c>
      <c r="B23" s="12"/>
      <c r="C23" s="12">
        <v>5.2782016543385399</v>
      </c>
      <c r="D23" s="62"/>
      <c r="G23">
        <v>6.3162000000000003</v>
      </c>
      <c r="H23">
        <v>21.287299999999998</v>
      </c>
      <c r="I23">
        <f t="shared" si="0"/>
        <v>14.971099999999998</v>
      </c>
      <c r="K23">
        <v>6.3163</v>
      </c>
      <c r="L23">
        <v>11.488899999999999</v>
      </c>
      <c r="M23">
        <f t="shared" si="1"/>
        <v>5.1725999999999992</v>
      </c>
      <c r="O23">
        <v>7.0376022057847205</v>
      </c>
      <c r="P23">
        <f t="shared" si="2"/>
        <v>20.368991683683959</v>
      </c>
    </row>
    <row r="24" spans="1:16" x14ac:dyDescent="0.25">
      <c r="A24">
        <v>230</v>
      </c>
      <c r="B24" s="12"/>
      <c r="C24" s="12">
        <v>3.8407546884382731</v>
      </c>
      <c r="D24" s="62"/>
      <c r="G24">
        <v>6.3509000000000002</v>
      </c>
      <c r="H24">
        <v>21.319299999999998</v>
      </c>
      <c r="I24">
        <f t="shared" si="0"/>
        <v>14.968399999999999</v>
      </c>
      <c r="K24">
        <v>6.3509000000000002</v>
      </c>
      <c r="L24">
        <v>10.2193</v>
      </c>
      <c r="M24">
        <f t="shared" si="1"/>
        <v>3.8684000000000003</v>
      </c>
      <c r="O24">
        <v>5.121006251251031</v>
      </c>
      <c r="P24">
        <f t="shared" si="2"/>
        <v>19.81523885100453</v>
      </c>
    </row>
    <row r="25" spans="1:16" x14ac:dyDescent="0.25">
      <c r="A25">
        <v>240</v>
      </c>
      <c r="B25" s="12"/>
      <c r="C25" s="12">
        <v>2.8746951100039988</v>
      </c>
      <c r="D25" s="62"/>
      <c r="G25">
        <v>6.3186</v>
      </c>
      <c r="H25">
        <v>21.123899999999999</v>
      </c>
      <c r="I25">
        <f t="shared" si="0"/>
        <v>14.805299999999999</v>
      </c>
      <c r="K25">
        <v>6.3186</v>
      </c>
      <c r="L25">
        <v>9.1796000000000006</v>
      </c>
      <c r="M25">
        <f t="shared" si="1"/>
        <v>2.8610000000000007</v>
      </c>
      <c r="O25">
        <v>3.8329268133386649</v>
      </c>
      <c r="P25">
        <f t="shared" si="2"/>
        <v>19.834893865614443</v>
      </c>
    </row>
    <row r="26" spans="1:16" x14ac:dyDescent="0.25">
      <c r="A26">
        <v>250</v>
      </c>
      <c r="B26" s="12"/>
      <c r="C26" s="12">
        <v>2.0085700262015838</v>
      </c>
      <c r="D26" s="62"/>
      <c r="G26">
        <v>6.3319999999999999</v>
      </c>
      <c r="H26">
        <v>21.325399999999998</v>
      </c>
      <c r="I26">
        <f t="shared" si="0"/>
        <v>14.993399999999998</v>
      </c>
      <c r="K26">
        <v>6.3324999999999996</v>
      </c>
      <c r="L26">
        <v>8.3170000000000002</v>
      </c>
      <c r="M26">
        <f t="shared" si="1"/>
        <v>1.9845000000000006</v>
      </c>
      <c r="O26">
        <v>2.6780933682687782</v>
      </c>
      <c r="P26">
        <f t="shared" si="2"/>
        <v>20.233673523709289</v>
      </c>
    </row>
    <row r="27" spans="1:16" x14ac:dyDescent="0.25">
      <c r="A27">
        <v>260</v>
      </c>
      <c r="B27" s="12"/>
      <c r="C27" s="12">
        <v>1.9225084856685393</v>
      </c>
      <c r="D27" s="62"/>
      <c r="G27">
        <v>6.3216000000000001</v>
      </c>
      <c r="H27">
        <v>21.337399999999999</v>
      </c>
      <c r="I27">
        <f t="shared" si="0"/>
        <v>15.015799999999999</v>
      </c>
      <c r="K27">
        <v>6.3221999999999996</v>
      </c>
      <c r="L27">
        <v>8.2318999999999996</v>
      </c>
      <c r="M27">
        <f t="shared" si="1"/>
        <v>1.9097</v>
      </c>
      <c r="O27">
        <v>2.5633446475580524</v>
      </c>
      <c r="P27">
        <f t="shared" si="2"/>
        <v>20.155349300310103</v>
      </c>
    </row>
    <row r="28" spans="1:16" x14ac:dyDescent="0.25">
      <c r="A28">
        <v>270</v>
      </c>
      <c r="B28" s="12"/>
      <c r="C28" s="12">
        <v>1.0096731228119262</v>
      </c>
      <c r="D28" s="62"/>
      <c r="G28">
        <v>6.3053999999999997</v>
      </c>
      <c r="H28">
        <v>21.337299999999999</v>
      </c>
      <c r="I28">
        <f t="shared" si="0"/>
        <v>15.0319</v>
      </c>
      <c r="K28">
        <v>6.3048999999999999</v>
      </c>
      <c r="L28">
        <v>7.3327999999999998</v>
      </c>
      <c r="M28">
        <f t="shared" si="1"/>
        <v>1.0278999999999998</v>
      </c>
      <c r="O28">
        <v>1.3462308304159016</v>
      </c>
      <c r="P28">
        <f t="shared" si="2"/>
        <v>19.687136121927033</v>
      </c>
    </row>
    <row r="29" spans="1:16" x14ac:dyDescent="0.25">
      <c r="A29">
        <v>280</v>
      </c>
      <c r="B29" s="12"/>
      <c r="C29" s="12">
        <v>0.69759821841239589</v>
      </c>
      <c r="D29" s="62"/>
      <c r="G29">
        <v>6.3997999999999999</v>
      </c>
      <c r="H29">
        <v>21.419799999999999</v>
      </c>
      <c r="I29">
        <f t="shared" si="0"/>
        <v>15.02</v>
      </c>
      <c r="K29">
        <v>6.3994</v>
      </c>
      <c r="L29">
        <v>7.4268000000000001</v>
      </c>
      <c r="M29">
        <f t="shared" si="1"/>
        <v>1.0274000000000001</v>
      </c>
      <c r="O29">
        <v>0.93013095788319455</v>
      </c>
      <c r="P29">
        <f t="shared" si="2"/>
        <v>13.597982273122035</v>
      </c>
    </row>
    <row r="30" spans="1:16" x14ac:dyDescent="0.25">
      <c r="A30">
        <v>290</v>
      </c>
      <c r="B30" s="12"/>
      <c r="C30" s="12">
        <v>0.71577535785026758</v>
      </c>
      <c r="D30" s="62"/>
      <c r="G30">
        <v>6.3628</v>
      </c>
      <c r="H30">
        <v>21.380199999999999</v>
      </c>
      <c r="I30">
        <f t="shared" si="0"/>
        <v>15.017399999999999</v>
      </c>
      <c r="K30">
        <v>6.3620999999999999</v>
      </c>
      <c r="L30">
        <v>7.3769999999999998</v>
      </c>
      <c r="M30">
        <f t="shared" si="1"/>
        <v>1.0148999999999999</v>
      </c>
      <c r="O30">
        <v>0.9543671438003567</v>
      </c>
      <c r="P30">
        <f t="shared" si="2"/>
        <v>14.121699818018994</v>
      </c>
    </row>
    <row r="31" spans="1:16" x14ac:dyDescent="0.25">
      <c r="A31">
        <v>300</v>
      </c>
      <c r="B31" s="12"/>
      <c r="C31" s="12">
        <v>0.59186453907202019</v>
      </c>
      <c r="D31" s="62"/>
      <c r="G31">
        <v>6.3429799999999998</v>
      </c>
      <c r="H31">
        <v>21.433399999999999</v>
      </c>
      <c r="I31">
        <f t="shared" si="0"/>
        <v>15.090419999999998</v>
      </c>
      <c r="K31">
        <v>6.4295999999999998</v>
      </c>
      <c r="L31">
        <v>7.4459</v>
      </c>
      <c r="M31">
        <f t="shared" si="1"/>
        <v>1.0163000000000002</v>
      </c>
      <c r="O31">
        <v>0.78915271876269355</v>
      </c>
      <c r="P31">
        <f t="shared" si="2"/>
        <v>11.717648302933112</v>
      </c>
    </row>
  </sheetData>
  <mergeCells count="1">
    <mergeCell ref="D2:D31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A20"/>
  <sheetViews>
    <sheetView zoomScaleNormal="100" workbookViewId="0"/>
  </sheetViews>
  <sheetFormatPr defaultColWidth="9.140625" defaultRowHeight="15" x14ac:dyDescent="0.25"/>
  <sheetData>
    <row r="1" spans="1:1" x14ac:dyDescent="0.25">
      <c r="A1" t="s">
        <v>24</v>
      </c>
    </row>
    <row r="2" spans="1:1" x14ac:dyDescent="0.25">
      <c r="A2" t="s">
        <v>32</v>
      </c>
    </row>
    <row r="3" spans="1:1" x14ac:dyDescent="0.25">
      <c r="A3" t="s">
        <v>27</v>
      </c>
    </row>
    <row r="4" spans="1:1" x14ac:dyDescent="0.25">
      <c r="A4" t="s">
        <v>44</v>
      </c>
    </row>
    <row r="5" spans="1:1" x14ac:dyDescent="0.25">
      <c r="A5" t="s">
        <v>70</v>
      </c>
    </row>
    <row r="6" spans="1:1" x14ac:dyDescent="0.25">
      <c r="A6" t="s">
        <v>38</v>
      </c>
    </row>
    <row r="7" spans="1:1" x14ac:dyDescent="0.25">
      <c r="A7" t="s">
        <v>21</v>
      </c>
    </row>
    <row r="8" spans="1:1" x14ac:dyDescent="0.25">
      <c r="A8" t="s">
        <v>22</v>
      </c>
    </row>
    <row r="9" spans="1:1" x14ac:dyDescent="0.25">
      <c r="A9" t="s">
        <v>23</v>
      </c>
    </row>
    <row r="10" spans="1:1" x14ac:dyDescent="0.25">
      <c r="A10" t="s">
        <v>55</v>
      </c>
    </row>
    <row r="11" spans="1:1" x14ac:dyDescent="0.25">
      <c r="A11" t="s">
        <v>1</v>
      </c>
    </row>
    <row r="12" spans="1:1" x14ac:dyDescent="0.25">
      <c r="A12" t="s">
        <v>37</v>
      </c>
    </row>
    <row r="13" spans="1:1" x14ac:dyDescent="0.25">
      <c r="A13" t="s">
        <v>33</v>
      </c>
    </row>
    <row r="14" spans="1:1" x14ac:dyDescent="0.25">
      <c r="A14" t="s">
        <v>62</v>
      </c>
    </row>
    <row r="15" spans="1:1" x14ac:dyDescent="0.25">
      <c r="A15" t="s">
        <v>10</v>
      </c>
    </row>
    <row r="16" spans="1:1" x14ac:dyDescent="0.25">
      <c r="A16" t="s">
        <v>6</v>
      </c>
    </row>
    <row r="17" spans="1:1" x14ac:dyDescent="0.25">
      <c r="A17" t="s">
        <v>66</v>
      </c>
    </row>
    <row r="18" spans="1:1" x14ac:dyDescent="0.25">
      <c r="A18" t="s">
        <v>14</v>
      </c>
    </row>
    <row r="19" spans="1:1" x14ac:dyDescent="0.25">
      <c r="A19" t="s">
        <v>28</v>
      </c>
    </row>
    <row r="20" spans="1:1" x14ac:dyDescent="0.25">
      <c r="A20" t="s">
        <v>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Sheet1</vt:lpstr>
      <vt:lpstr>Sheet2</vt:lpstr>
      <vt:lpstr>Sheet3</vt:lpstr>
      <vt:lpstr>Sheet3 (2)</vt:lpstr>
      <vt:lpstr>Sheet3 redo</vt:lpstr>
      <vt:lpstr>Sheet6</vt:lpstr>
      <vt:lpstr>Original concs</vt:lpstr>
      <vt:lpstr>Sheet4</vt:lpstr>
      <vt:lpstr>ValueList_Helper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Alexander Hately</dc:creator>
  <cp:lastModifiedBy>Alexander Hately</cp:lastModifiedBy>
  <dcterms:created xsi:type="dcterms:W3CDTF">2020-08-14T11:09:03Z</dcterms:created>
  <dcterms:modified xsi:type="dcterms:W3CDTF">2021-08-02T12:12:25Z</dcterms:modified>
</cp:coreProperties>
</file>